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elková tabulka" sheetId="1" r:id="rId1"/>
  </sheets>
  <definedNames>
    <definedName name="_xlnm._FilterDatabase" localSheetId="0" hidden="1">'Celková tabulka'!$A$1:$Q$218</definedName>
    <definedName name="Celkový_schválený_rozpočet_projektu">'Celková tabulka'!#REF!</definedName>
    <definedName name="Excel_BuiltIn__FilterDatabase_1">'Celková tabulka'!$A$1:$AL$2</definedName>
    <definedName name="Excel_BuiltIn_Print_Titles_1">'Celková tabulka'!#REF!</definedName>
    <definedName name="Navýšení_snížení_rozpočtu_projektu">'Celková tabulka'!$N$356:$N$65536</definedName>
    <definedName name="Název_projektu">'Celková tabulka'!$E$356:$E$65536</definedName>
    <definedName name="_xlnm.Print_Titles" localSheetId="0">'Celková tabulka'!$1:$2</definedName>
    <definedName name="_xlnm.Print_Area" localSheetId="0">'Celková tabulka'!$A$1:$N$380</definedName>
    <definedName name="Plánovaná_doba_realizace_projektu">'Celková tabulka'!#REF!</definedName>
    <definedName name="Plánovaný_rozpočet_projektu_2008">'Celková tabulka'!$M$356:$M$65536</definedName>
    <definedName name="Profilující_výdaje_2008">'Celková tabulka'!#REF!</definedName>
    <definedName name="Převedeno_z_rezerv._fondu_r._2007">'Celková tabulka'!$L$356:$L$65536</definedName>
    <definedName name="Realizátor">'Celková tabulka'!$K$356:$K$65536</definedName>
    <definedName name="Realizováno_v_roce_2008">'Celková tabulka'!#REF!</definedName>
    <definedName name="Skutečné_čerpání">'Celková tabulka'!#REF!</definedName>
    <definedName name="Vráceno_do_státního_rozpočtu">'Celková tabulka'!#REF!</definedName>
    <definedName name="Země_region_realizace">'Celková tabulka'!$A$356:$A$65536</definedName>
  </definedNames>
  <calcPr fullCalcOnLoad="1"/>
</workbook>
</file>

<file path=xl/sharedStrings.xml><?xml version="1.0" encoding="utf-8"?>
<sst xmlns="http://schemas.openxmlformats.org/spreadsheetml/2006/main" count="1812" uniqueCount="717">
  <si>
    <t>Rozvoj managementu vodních zdrojů v regionu Murun</t>
  </si>
  <si>
    <t>Projekty v oblasti energetiky</t>
  </si>
  <si>
    <t xml:space="preserve">15. Stipendia </t>
  </si>
  <si>
    <t>Celkem mimořádné projekty v zemích Východního partnerství</t>
  </si>
  <si>
    <t>Celkem stipendia (MŠMT) a zdravotní péče o stipendisty (MZ)</t>
  </si>
  <si>
    <t>Podpora nezávislého regionálního média v Bělorusku</t>
  </si>
  <si>
    <t>Bobrujski kurier</t>
  </si>
  <si>
    <t>Pilotní projekt výuky angličtiny pro pokročilé</t>
  </si>
  <si>
    <t>Ilocos Sur Community College (ISCC) / ZÚ Manila</t>
  </si>
  <si>
    <t>Výroba el. energie z rostlinných odpadů v neelektrifikovaných venkovských oblastech Ghanské republiky</t>
  </si>
  <si>
    <t>Ghana</t>
  </si>
  <si>
    <t>Rhiva s.r.o / ZÚ Akkra</t>
  </si>
  <si>
    <t>Kulturní dědictví regionu Upper Svaneti</t>
  </si>
  <si>
    <t>Svaneti Tourism Centre” Union / ZÚ Tbilisi</t>
  </si>
  <si>
    <t>Podpora socio-ekonomického rozvoje v horské oblasti Tusheti</t>
  </si>
  <si>
    <t>The Agency of Protected Areas (APA) / ZÚ Tbilisi</t>
  </si>
  <si>
    <t xml:space="preserve">Změny v sociálním zabezpečení občanů </t>
  </si>
  <si>
    <t>Employment Union of the People with Disabilities / ZÚ Tbilisi</t>
  </si>
  <si>
    <t>Dětské hřiště školky ve vesnici Latali</t>
  </si>
  <si>
    <t>Association revival and development Svaneti, Letali/ZA Tbilisi</t>
  </si>
  <si>
    <t>Vzdělávání pracovníků v oblasti adiktologie v Gruzii</t>
  </si>
  <si>
    <t>Addiction Research Center, Union Alternative Georgia</t>
  </si>
  <si>
    <t>Irák</t>
  </si>
  <si>
    <t>Školení budoucích pracovníků jeslí a mateřských škol</t>
  </si>
  <si>
    <t>Development and Training Widows’ Centre / ZÚ Bagdád</t>
  </si>
  <si>
    <t>Počítačová místnost v komunitní knihovně zdravotnického centra v obci Aradin (Kurdistán)</t>
  </si>
  <si>
    <t>Catholic Diecese Amadia</t>
  </si>
  <si>
    <t>Zabezpečení dětí v oblasti Hesarak</t>
  </si>
  <si>
    <t>Írán</t>
  </si>
  <si>
    <t>Society for protection of working street children / ZÚ Teherán</t>
  </si>
  <si>
    <t>Pomoc při modernizaci nemocničního zařízení  v provincii KwaZulu-Natal, Jihoafrická republika</t>
  </si>
  <si>
    <t>MEDIHOSP / ZÚ Pretoria</t>
  </si>
  <si>
    <t>Podpora klubu handicapovaných sportovců dodáním cvičebních nástrojů</t>
  </si>
  <si>
    <t>Future clubHandicapped Sports / ZÚ Abú Dhabí</t>
  </si>
  <si>
    <t>Vybavení zdravotního centra Al Sobehat zdravotnickým materiálem</t>
  </si>
  <si>
    <t>Al-Sobehat health center, Dr. Rehab Al-Dogish / ZÚ Abú Dhabí</t>
  </si>
  <si>
    <t>Rozvoj Národního centra pro výzkum rakoviny prsu.</t>
  </si>
  <si>
    <t>Jordánsko</t>
  </si>
  <si>
    <t>Jordan Breast Cancer Program (JBCP) / ZÚ Ammán</t>
  </si>
  <si>
    <t xml:space="preserve">Podpora navýšení prodeje rukodělných výrobků místních řemeslníků </t>
  </si>
  <si>
    <t>The Royal Society for the Conservation of Nature  ZU Ammán</t>
  </si>
  <si>
    <t xml:space="preserve">Kardiologická operace srdce 1 dětského pacienta </t>
  </si>
  <si>
    <t>Polytechna Consulting</t>
  </si>
  <si>
    <t>Altair Studio</t>
  </si>
  <si>
    <t>Studio Motor, Úřad průmyslového vlastnictví</t>
  </si>
  <si>
    <t>Media Expert, s.r.o.</t>
  </si>
  <si>
    <t>M. Valenta</t>
  </si>
  <si>
    <t>UNDP</t>
  </si>
  <si>
    <t>Nerealizované projekty v oblasti energetiky</t>
  </si>
  <si>
    <t>Nerealizované projekty v oblasti zemědělského vzdělávání</t>
  </si>
  <si>
    <t>Nerealizované projekty v oblasti zásobování vodou a sanitace ve Vietnamu</t>
  </si>
  <si>
    <t>7. Podpora rozvojových aktivit krajů a obcí v programových zemích ZRS ČR</t>
  </si>
  <si>
    <t>8. Malé lokální projekty v programových zemích</t>
  </si>
  <si>
    <t>9. Malé lokální projekty v projektových a ostatních zemích</t>
  </si>
  <si>
    <t>Příloha č. 1 - Využité finanční prostředky na ZRS ČR v roce 2011 dle Usnesení vlády ČR č. 440/2010 (v Kč)</t>
  </si>
  <si>
    <t>Rozšíření zdravotních středisek Lum Chang a  Chumreas Pen, Takeo</t>
  </si>
  <si>
    <t>Člověk v tísni, o.p.s. / ZÚ Bangkok</t>
  </si>
  <si>
    <t xml:space="preserve">Projekt na podporu komunit v péči o sirotky ve venkovských a příměstských oblastech Centrálního regionu </t>
  </si>
  <si>
    <t>CYEC Kenya / ZÚ Addis Abeba</t>
  </si>
  <si>
    <t xml:space="preserve">Rekonstrukce zdravotnického střediska  Itibo SDA </t>
  </si>
  <si>
    <t>ADRA/Itibo S.D.A. / ZÚ Addis Abeba</t>
  </si>
  <si>
    <t xml:space="preserve">Obnova genekologicko-porodnického odd. nemocnice Kokolo v Kinshase </t>
  </si>
  <si>
    <t>Konžská demokratická republika</t>
  </si>
  <si>
    <t>ZÚ Abuja</t>
  </si>
  <si>
    <t>Podnikatelské školení pro ženy v zemědělských oblastech</t>
  </si>
  <si>
    <t>Local Group of Action PROGRESI / ZÚ Priština</t>
  </si>
  <si>
    <t>Kanalizační síť v obci Marmulla</t>
  </si>
  <si>
    <t>Mother Theresa Society / ZÚ Priština</t>
  </si>
  <si>
    <t>Rekonstrukce elektrické sítě a transformátoru v obci Kololeč</t>
  </si>
  <si>
    <t xml:space="preserve"> Kamenica Municipality / ZÚ Priština</t>
  </si>
  <si>
    <t>Fotbal jako prevence drogové závislosti mládeže</t>
  </si>
  <si>
    <t>Kostarika</t>
  </si>
  <si>
    <r>
      <t xml:space="preserve">Etiopie </t>
    </r>
    <r>
      <rPr>
        <b/>
        <sz val="14"/>
        <rFont val="Times New Roman"/>
        <family val="1"/>
      </rPr>
      <t>1)</t>
    </r>
  </si>
  <si>
    <r>
      <t xml:space="preserve">Jemen </t>
    </r>
    <r>
      <rPr>
        <b/>
        <sz val="14"/>
        <rFont val="Times New Roman"/>
        <family val="1"/>
      </rPr>
      <t>2)</t>
    </r>
  </si>
  <si>
    <r>
      <t>1)</t>
    </r>
    <r>
      <rPr>
        <sz val="12"/>
        <rFont val="Times New Roman"/>
        <family val="1"/>
      </rPr>
      <t xml:space="preserve"> Vzhledem k disponibilním prostředkům na ZRS v Etiopii byl v reakci na kritickou humanitární situaci v tamějším regionu Somali realizován původně neplánovaný projekt humanitární pomoci.</t>
    </r>
  </si>
  <si>
    <r>
      <t>2)</t>
    </r>
    <r>
      <rPr>
        <sz val="12"/>
        <rFont val="Times New Roman"/>
        <family val="1"/>
      </rPr>
      <t xml:space="preserve"> Přesun prostředků určených na ZRS v Jemenu ve prospěch transformační spolupráce v jižním Středomoří (z důvodu událostí tzv. arabského jara) byl proveden na základě UV č. 580/2011 (využití prostředků viz příloha materiálu k transformační spolupráci).</t>
    </r>
  </si>
  <si>
    <r>
      <t xml:space="preserve">Mongolsko </t>
    </r>
    <r>
      <rPr>
        <b/>
        <sz val="14"/>
        <rFont val="Times New Roman"/>
        <family val="1"/>
      </rPr>
      <t>3)</t>
    </r>
  </si>
  <si>
    <r>
      <t>3)</t>
    </r>
    <r>
      <rPr>
        <sz val="12"/>
        <rFont val="Times New Roman"/>
        <family val="1"/>
      </rPr>
      <t xml:space="preserve"> O poskytnutí uvedených prostředků určených na ZRS v Mongolsku a Vietnamu formou peněžních darů pro UNDP Bratislava, UNDP Hanoj a UNOPS Bělehrad bylo rozhodnuto v UV č. 910/2011.</t>
    </r>
  </si>
  <si>
    <r>
      <t xml:space="preserve">Vietnam </t>
    </r>
    <r>
      <rPr>
        <b/>
        <sz val="14"/>
        <rFont val="Times New Roman"/>
        <family val="1"/>
      </rPr>
      <t>3)</t>
    </r>
  </si>
  <si>
    <t>Mraz Soccer Academy / ZÚ Mexiko</t>
  </si>
  <si>
    <t>Podpora vzdělávání na místních školách</t>
  </si>
  <si>
    <t>Makedonie</t>
  </si>
  <si>
    <t>Municipality of Gostivar / ZÚ Skopje</t>
  </si>
  <si>
    <t>Vybavení základní školy ve Vertekice centrálním vytápěcím systémem</t>
  </si>
  <si>
    <t>Municipality of Studenicane</t>
  </si>
  <si>
    <t xml:space="preserve">Podpora kliniky s integrovanou základní péčí o barmské běžence </t>
  </si>
  <si>
    <t>Malajsie</t>
  </si>
  <si>
    <t>Taiwan Buddhist Tzu-Chi Foundation Malaysia / ZÚ Kuala Lumpur</t>
  </si>
  <si>
    <t xml:space="preserve">Zdravotnické centrum pro prevenci a léčbu </t>
  </si>
  <si>
    <t>Maroko</t>
  </si>
  <si>
    <t>Association Masmouda / ZÚ Rabat</t>
  </si>
  <si>
    <t>Podpora rukodělných výdělečných aktivit v komunitách zasažených HIV/AIDS v regionu Karas v Namibii</t>
  </si>
  <si>
    <t>Namibie</t>
  </si>
  <si>
    <t>Projekty v oblasti ekonomického rozvoje</t>
  </si>
  <si>
    <t>5 982 287</t>
  </si>
  <si>
    <t>SEDA - asistence partnerské organizaci</t>
  </si>
  <si>
    <t>Karas Huisen Craft Trust / ZÚ Pretoria</t>
  </si>
  <si>
    <t>Dodání úpravny pitné vody komunitě v oblasti Koko, Delta State, Nigérie</t>
  </si>
  <si>
    <t>Nigérie</t>
  </si>
  <si>
    <t>IWET a.s. / ZÚ Abuja</t>
  </si>
  <si>
    <t>B. Hálová, J. Krymlák</t>
  </si>
  <si>
    <t>I. Petříčková</t>
  </si>
  <si>
    <t>Vybavení šicí a pekařské výukové dílny pro sociálně znevýhodněné mladistvé v Gvwagwaladě( Poorest of the Poor Rehabilitation Center</t>
  </si>
  <si>
    <t>ZA Abuja</t>
  </si>
  <si>
    <t xml:space="preserve">Vybudování 2 studní na pitnou vodu </t>
  </si>
  <si>
    <t>Nikaragua</t>
  </si>
  <si>
    <t>Iglesia Morava en Nicaragua / ZÚ Mexiko</t>
  </si>
  <si>
    <t>Omezení otrocké práce v karakorumském zemědělství</t>
  </si>
  <si>
    <t>Czech Hospital, o. s. / ZÚ Islámábád</t>
  </si>
  <si>
    <t>Rozvoj obchodu na podporu vzdělávání nízkopříjmové mládeže na prasečí farmě.</t>
  </si>
  <si>
    <t>Paraguay</t>
  </si>
  <si>
    <t>NGO Fundacion Paraguay / ZÚ Buenos Aires</t>
  </si>
  <si>
    <t>Průzkum vhodných elektrifikačních řešení pro 60 vesnic na Západním břehu</t>
  </si>
  <si>
    <t>PAÚ</t>
  </si>
  <si>
    <t>Israel-Palestine Center for Research and Information / SÚ Ramalláh</t>
  </si>
  <si>
    <t>Posílení ekonomické situace místní komunity v obci Taybeh skrze podporu zemědělské produkce a zpracování produktů.</t>
  </si>
  <si>
    <t>Taybeh Municipality / SÚ Ramalláh</t>
  </si>
  <si>
    <t>Výměna zkušeností zástupců venkovských, městských a státních organizací v oblasti vodního hospodářství</t>
  </si>
  <si>
    <t>Friends of the Earth Middle East / SÚ Ramalláh</t>
  </si>
  <si>
    <t>Systémy pitné vody pro malé komunity</t>
  </si>
  <si>
    <t>SINDLAR Perú / ZÚ Lima</t>
  </si>
  <si>
    <t>Školní farma pobízející ke zpracování potravin ženami a mládeží</t>
  </si>
  <si>
    <t>Salvador</t>
  </si>
  <si>
    <t>Asociación para la organización y educación empresarial femenina de El Salvador (OEF) / ZÚ Mexiko</t>
  </si>
  <si>
    <t>Vybavení tříd pro nejmladší žáky</t>
  </si>
  <si>
    <t>Primary school Prva osnovna škola kralja Petra II / ZÚ Bělehrad</t>
  </si>
  <si>
    <t>Nákup kardiografu (CTG) pro gynekologické oddělení</t>
  </si>
  <si>
    <t>Dom zdravlja “Savski venac”  / ZÚ Bělehrad</t>
  </si>
  <si>
    <t xml:space="preserve">Zpracování pevných odpadů v obci Topola                                                                        </t>
  </si>
  <si>
    <t>Utility Company Residential Topola / ZÚ Bělehrad</t>
  </si>
  <si>
    <t xml:space="preserve">Projekt „Náš malý dům“ </t>
  </si>
  <si>
    <t>Association for help to mentally developed people with the municipality Trstenik / ZÚ Bělehrad</t>
  </si>
  <si>
    <t>Nákup dojícího zařízení pro krávy</t>
  </si>
  <si>
    <t>Humanitarian Fund”Hadzi Nadzija Karabegovic-Agusevic” / ZÚ Bělehrad</t>
  </si>
  <si>
    <t xml:space="preserve">Strategie dlouhodobého monitorování kvality vody pro oblast Badulla </t>
  </si>
  <si>
    <t>Srí Lanka</t>
  </si>
  <si>
    <t>Supreme Solutions (Pvt) Ltd / ZÚ Dillí</t>
  </si>
  <si>
    <t>Pilotní projekt v Colombu - monitorování kvality ovzduší</t>
  </si>
  <si>
    <t>Central Environmental Authority</t>
  </si>
  <si>
    <t>Projekt podpory obživy matek samoživitelek</t>
  </si>
  <si>
    <t>Tunisko</t>
  </si>
  <si>
    <t>Association de Coopération en Tunisie / ZÚ Tunis</t>
  </si>
  <si>
    <t>Rozvoj agro-turistiky prostřednictvím zabezpečení turistických informací, oblast Bakhchisarai</t>
  </si>
  <si>
    <t>The Agency of Regional Development of Bakhchisarai / ZÚ Kyjev</t>
  </si>
  <si>
    <t>Zpracování plánu turistického značení pro Autonomní republiku Krym</t>
  </si>
  <si>
    <t>Hnutí Duha Jeseníky</t>
  </si>
  <si>
    <t>Podpora kontrolního oddělení infekce v česko-vietnamské nemocnici v Hai Phong</t>
  </si>
  <si>
    <t>Nemocnice česko-vietnamského přátelství v Haiphongu / ZÚ Hanoj</t>
  </si>
  <si>
    <t>Vietnam Association for Agent Orange/Dioxin victims / ZÚ Hanoj</t>
  </si>
  <si>
    <t>Odbor zahraničních věcí správy provincie Thua Thien Hue, Centrum učňovského vzdělávání pro postižené / ZÚ Hanoj</t>
  </si>
  <si>
    <t>Obhajoba zákona o nevidomých před relevantními partnery z kosovského parlamentu</t>
  </si>
  <si>
    <t>Association of the Blind and Partially Sighted in Kosovo / ZÚ Priština</t>
  </si>
  <si>
    <t>Podpora nezávislé žurnalistiky</t>
  </si>
  <si>
    <t>InfoGlobi / ZÚ Priština</t>
  </si>
  <si>
    <t>Školení osob s poruchami řeči a sluchu v dovednostech profesionálního fotografování</t>
  </si>
  <si>
    <t>Kosovar Association of the Deaf / ZÚ Priština</t>
  </si>
  <si>
    <t>Podpora žen v udržitelném podnikání (krejčovství)</t>
  </si>
  <si>
    <t>NGO for Women's Support Rrenja / ZÚ Priština</t>
  </si>
  <si>
    <t>Dodávka vybavení a nástrojů pro sběr pevného odpadu pro ochranu životního prostředí ve vesnici Yen Son.</t>
  </si>
  <si>
    <t>Yen Son Village People Committee / ZÚ Hanoj</t>
  </si>
  <si>
    <t>Zbudování pekárny - učňovské vzdělávání pro ohrožené děti poblíž vesnice Malambanyama village v Chibombo</t>
  </si>
  <si>
    <t>Njovu Zambia / ZÚ Harare</t>
  </si>
  <si>
    <t>Výstavba obydlí pro učitele v nemocnici sv. Lukáše, Mpanshya</t>
  </si>
  <si>
    <t>Mpanshya Basic School, Government School / ZÚ Harare</t>
  </si>
  <si>
    <t xml:space="preserve">Lepší dostupnost zdravotnických služeb pro komunity v  Chompa. </t>
  </si>
  <si>
    <t>Maternal Help Zambia / ZÚ Harare</t>
  </si>
  <si>
    <t>Provedení vrtů a finální dokončení umýváren v misi Mukonchi.</t>
  </si>
  <si>
    <t>Mukonchi Mission (Archdiocese of Lusaka) / ZÚ Harare</t>
  </si>
  <si>
    <t>Aktivita pro nezaměstané HIV pozitivní venkovské i městské ženy trpící depresí v Harare - recyklace plastikových tašek.</t>
  </si>
  <si>
    <t>Zimbabwe</t>
  </si>
  <si>
    <t>Utano trust / ZÚ Harare</t>
  </si>
  <si>
    <t xml:space="preserve">Opatření vody a zřízení toilet pro předškolní děti, vyztužení stěn betonem v Dimpamiwa , Nkayi </t>
  </si>
  <si>
    <t>Sibambene AIDS Programme Archdiocese of Bulawayo (SAPAOB) / ZÚ Harare</t>
  </si>
  <si>
    <t>Zlepšení kvality vzdělání a práv dětí ve škole Somgolo, Lupane</t>
  </si>
  <si>
    <t>Christian Youth Volunteers Association  / ZÚ Harare</t>
  </si>
  <si>
    <t>Finanční podpora učňovského vzdělávání a sociální integrace osob s postižením</t>
  </si>
  <si>
    <t>Mobilní dobrovolné poradenství a testování/klinické služby v provincii Midlands</t>
  </si>
  <si>
    <t>Podpora střediska zaměřeného na učňovské vzdělávání dioxinových obětí</t>
  </si>
  <si>
    <t>různé místní organizace</t>
  </si>
  <si>
    <t>různé projekty</t>
  </si>
  <si>
    <t>země Latinské Ameriky</t>
  </si>
  <si>
    <t>Ircon s.r.o., Aquatest a.s. a GEOTest a.s.</t>
  </si>
  <si>
    <t>Mendelova univerzita v Brně</t>
  </si>
  <si>
    <t>Podpora kvality a rozsahu poradenských služeb ve woredě Angacha, zóna Kembata Temboro</t>
  </si>
  <si>
    <t>Podpora zemědělců a zemědělského vzdělávání v okresech Damboya a Alaba, Region Jižních národů, Etiopie</t>
  </si>
  <si>
    <t>Podpora zemědělských živností a udržitelného nakládání s přírodními zdroji v zóně Sidama</t>
  </si>
  <si>
    <t>Zajištění potravní soběstačnosti domácností prostřednictvím integrovaného řízení vodních zdrojů</t>
  </si>
  <si>
    <t>Charita Česká republika</t>
  </si>
  <si>
    <t>Urgentní pomoc obětem sucha a hladomoru v zóně Gode, region Somali, Etiopie</t>
  </si>
  <si>
    <t>Podpora domácí pečovatelksé služby v regionu Shida Kartli (město Gori a přilehlé vesnice), Gruzie</t>
  </si>
  <si>
    <t>Podpora prevence a včasného odhalení rakoviny u žen v oblastech Samegrelo a Shida Kartli II.</t>
  </si>
  <si>
    <t>Vzdělávání lidských zdrojů v oblasti adiktologie a monitorování drogové situace v Gruzii</t>
  </si>
  <si>
    <t>Univerzita Karlova v Praze</t>
  </si>
  <si>
    <t>Podpora česko-gruzínské spolupráce na úrovni místní správy</t>
  </si>
  <si>
    <t>Agora CE o.p.s.</t>
  </si>
  <si>
    <t>Energie z obnovitelných zdrojů energie pro chráněné území – Gruzie, Thušsko</t>
  </si>
  <si>
    <t>Glomex</t>
  </si>
  <si>
    <t>Podpora kooperativního hospodaření mezi zemědělci Imeretinského kraje</t>
  </si>
  <si>
    <t>Podpora spolupráce a rozvoj kapacit drobných zemědělců a farmářů v západní Gruzii</t>
  </si>
  <si>
    <t>Zřízení a podpora zemědělského servisního centra v okrese Khulo,  autonomní republika Adžárie, Gruzie</t>
  </si>
  <si>
    <t>Posílení připravenosti Gruzie na extrémní výkyvy počasí</t>
  </si>
  <si>
    <t>Glomex, Aquatest</t>
  </si>
  <si>
    <t>Sociální péče a vzdělávání pro zdravotně postižené děti z provincie Takeo, Kambodža</t>
  </si>
  <si>
    <t>Zlepšení kvality a dostupnosti zdravotní nutriční péče pro děti do 5 let v oblasti Takeo v Kambodži</t>
  </si>
  <si>
    <t>MAGNA, Děti v tísni, o.p.s.</t>
  </si>
  <si>
    <t>Rozvoj tržního odvětví s bioplynárnami pro zajištění udržitelných zdrojů energie v Kambodži (ROBI)</t>
  </si>
  <si>
    <t>Inkluzivní vzdělávání v Kosovu</t>
  </si>
  <si>
    <t>Podpora integrace sluchově postižených do společnosti</t>
  </si>
  <si>
    <t>Výstavba čistírny odpadních vod v obci Harilaçi</t>
  </si>
  <si>
    <t>Waste Water Treatment Harilaçi</t>
  </si>
  <si>
    <t>Integrace zrakově postižených v Kosovu</t>
  </si>
  <si>
    <t>Zvýšení kvality a dostupnosti zdravotně-sociálních služeb domácí péče</t>
  </si>
  <si>
    <t>Náprava ekologických zátěží způsobených pesticidy v Moldavsku</t>
  </si>
  <si>
    <t>DEKONTA, a.s</t>
  </si>
  <si>
    <t>CIR o.s., TopolWater s.r.o., Kubíček VHS s.r.o.</t>
  </si>
  <si>
    <t>Ircon s.r.o. a TopolWater s.r.o.</t>
  </si>
  <si>
    <t>Obnova systému nakládání s odpadními vodami ve městě Cimişlia</t>
  </si>
  <si>
    <t>Ircon s.r.o., TopolWater s.r.o</t>
  </si>
  <si>
    <t>Varovný povodňový a monitorovací systém na řece PRUT - Moldávie</t>
  </si>
  <si>
    <t>Aquatest a.s</t>
  </si>
  <si>
    <t>Podpora účasti občanů na řešení místních problémů ve vybraných regionech Moldavska</t>
  </si>
  <si>
    <t>Semináře pro pracovníky nevládních organizací a státní správy a samosprávy v moldavském regionu Podněstří</t>
  </si>
  <si>
    <t>Organizace pro pomoc uprchlíkům, o.s.</t>
  </si>
  <si>
    <t>Podpora rozvoje ekologického zemědělství v Moldavsku</t>
  </si>
  <si>
    <t>Rozvoj ekologického zemědělství v Moldavsku</t>
  </si>
  <si>
    <t>Zvyšování konkurenceschopnosti a efektivity moldavských malých a středních zemědělců pomocí jejich orientace na produkci s vysokou přidanou hodnotou u vybraných cílových skupin v oblastech Ungheni, Anenii Noi, Cahul</t>
  </si>
  <si>
    <t>Zvýšení dostupnosti zdravotní péče ve venkovských oblastech západního a jižního Mongolska</t>
  </si>
  <si>
    <t>Zvýšení kvality a dostupnosti primární zdravotní péče ve venkovských oblastech provincie Zavkhan I</t>
  </si>
  <si>
    <t>Vodní zdroje, a.s</t>
  </si>
  <si>
    <t>Vybudování nových zdrojů vody pro venkovské oblasti Zalugiin Gol a Ulaan Tolgoi v širší oblasti města Erdenet</t>
  </si>
  <si>
    <t>Průzkum znečištění a návrh sanace v průmyslovém areálu Hargia v Ulánbátaru</t>
  </si>
  <si>
    <t>Palestinian Water Authority</t>
  </si>
  <si>
    <t>Palestinian Energy Authority</t>
  </si>
  <si>
    <t>Záchrana ohrožených druhů mongolské fauny (koně Převalského) v chráněných územích západního Mongolska v kontextu sociálně ekonomického rozvoje</t>
  </si>
  <si>
    <t>Zoologická zahrada hl. m. Prahy</t>
  </si>
  <si>
    <t>Modernizace velínu a zařízení měření a regulace chemické úpravny vody pro elektrárnu č. 4 v Ulánbátaru</t>
  </si>
  <si>
    <t>Bohemia Müller s.r.o.</t>
  </si>
  <si>
    <t>Podpora reformy studijních programů středních odborných škol v provinciích Darkhan a Selenge</t>
  </si>
  <si>
    <t>Podpora učňovského zemědělského vzdělávání v Centru odborného vdzělávání v Darkhanu, Mongolsko</t>
  </si>
  <si>
    <t>Rozvoj zemědělských a zpracovatelských oborů v oblastech s vysokou mírou nezaměstnanosti v Mongolsku</t>
  </si>
  <si>
    <t>Rozvoj institucionalizovaného odborného zemědělského poradenství v pouštním regionu Gobi</t>
  </si>
  <si>
    <t>Podpora prevence rakoviny u žen v regionu Šumadija</t>
  </si>
  <si>
    <t>Zvýšení kvality a dostupnosti zdravotní péče - nemocnice Arandelovac</t>
  </si>
  <si>
    <t>Edomed a.s.</t>
  </si>
  <si>
    <t>Zlepšení přístupu k pitné vodě v obci Osečina-Belotić</t>
  </si>
  <si>
    <t>VHS s.r.o.</t>
  </si>
  <si>
    <t>Rozvoj odpadového hospodářství v oblasti města Valjevo</t>
  </si>
  <si>
    <t>Sdružení pro rozvoj OH</t>
  </si>
  <si>
    <t>AŽD Praha s.r.o.</t>
  </si>
  <si>
    <t>Zvýšení energetické efektivnosti při vytápění nemocnice ve městě Valjevo</t>
  </si>
  <si>
    <t>MEVOS, spol. s.r.o.</t>
  </si>
  <si>
    <t>Podpora výroby sýrů v oblasti Pešter/Sandžak</t>
  </si>
  <si>
    <t>Pacovské strojírny, a.s.</t>
  </si>
  <si>
    <t>SEDA</t>
  </si>
  <si>
    <t>Bosna a H., Kosovo, Srbsko</t>
  </si>
  <si>
    <t xml:space="preserve">ČR, Francie, Polsko, SRN, Velká Británie </t>
  </si>
  <si>
    <t>ČR, Rakousko, SRN, Velká Británie</t>
  </si>
  <si>
    <t>členské a kandidátské státy EU</t>
  </si>
  <si>
    <t>EU</t>
  </si>
  <si>
    <t>ČR, Kypr, Polsko</t>
  </si>
  <si>
    <t>ČR, Španělsko, Švédsko, V. Británie</t>
  </si>
  <si>
    <t>EDUCON, o.s.</t>
  </si>
  <si>
    <t>ČR, Německo, Polsko, Portugalsko</t>
  </si>
  <si>
    <t xml:space="preserve">ČR, Estonsko, Polsko, Rumunsko, Slovensko </t>
  </si>
  <si>
    <t>ČR, Itálie, Maďarsko, Slovensko</t>
  </si>
  <si>
    <t>ČR, Indie</t>
  </si>
  <si>
    <t>Salesiánská asociace Dona Boska, o.s.</t>
  </si>
  <si>
    <t>Světlo pro svět - Light for the World, o.s.</t>
  </si>
  <si>
    <t xml:space="preserve">ČR, Keňa, Nizozemsko, Slovinsko, Srí Lanka, Velká Británie </t>
  </si>
  <si>
    <t>ČR, Itálie, Maďarsko, Rakousko</t>
  </si>
  <si>
    <t>Malawi</t>
  </si>
  <si>
    <t>Burkina Faso, Zambie</t>
  </si>
  <si>
    <t>Bosna a H.</t>
  </si>
  <si>
    <t xml:space="preserve">ČR, Gruzie, Indie, Kambodža, Keňa, Mongolsko, Senegal, SRN, Zambie  </t>
  </si>
  <si>
    <t>Belgie, ČR, Rakousko, SRN, Uganda, Zimbabwe</t>
  </si>
  <si>
    <t>NaZemi - společnost pro fair trade</t>
  </si>
  <si>
    <t>Centrum Narovinu</t>
  </si>
  <si>
    <t>Environment and Wetland Centre, o.s.</t>
  </si>
  <si>
    <t>Škola managementu v Hočiminově městě (SOM – School of Management, Ho Chi Minh City)</t>
  </si>
  <si>
    <t>Občanské sdružení Development Worldwide</t>
  </si>
  <si>
    <t>Vzdělání a multiplikace sítě trenérů odborného vzdělávání ve VSR</t>
  </si>
  <si>
    <t>KLUB HANOI</t>
  </si>
  <si>
    <t>Dodávka zdravotního vybavení pro Nemocnici česko-vietnamského přátelství v Hai Phong</t>
  </si>
  <si>
    <t>Hospimed, s.r.o.</t>
  </si>
  <si>
    <t xml:space="preserve">Dodávka zdravotního vybavení pro Ortopedické a rehabilitační centrum Bac Thai pro děti se sníženou schopností mobility </t>
  </si>
  <si>
    <t>Obnovitelné zdroje energie pro venkovské oblasti provincie Thua-Thien Hue</t>
  </si>
  <si>
    <t>Rozvoj sklářského průmyslu ve středním Vietnamu</t>
  </si>
  <si>
    <t>GET, s.r.o.</t>
  </si>
  <si>
    <t>Učňovské vzdělání pro sociálně ohrožené děti Katongo (Vocational training for Vulnerable Children Katongo)</t>
  </si>
  <si>
    <t>Njovu o.p.s.</t>
  </si>
  <si>
    <t>Podpora oboru porodní asistentka a Všeobecné nemocnice Lewanika v Mongu, Západní provincii Zambijské republiky</t>
  </si>
  <si>
    <t>Udržitelná péče o sirotky a ohrožené děti v západní Zambii</t>
  </si>
  <si>
    <t>Výstavba kanalizační sítě v obci Kruščica - expert Hydroprojekt</t>
  </si>
  <si>
    <t>Hydroprojekt CZ a.s.</t>
  </si>
  <si>
    <t>Celkový rozpočet projektu</t>
  </si>
  <si>
    <t>Zhodnocení variant implementace ZRS ČR v sektoru voda a sanitace v regionu jižních národů (tzv. ex-ante assessment)</t>
  </si>
  <si>
    <t>Akses, s.r.o.</t>
  </si>
  <si>
    <t>Projekty identifikované UNDP Bratislava v součinnosti s národními kancelářemi UNDP v daných zemích</t>
  </si>
  <si>
    <t>Podpora umělé inseminace a zvýšení užitkovosti místních plemen skotu</t>
  </si>
  <si>
    <t>Chovatelské družstvo Impuls</t>
  </si>
  <si>
    <t>zvyšování povědomí veřejnosti</t>
  </si>
  <si>
    <t xml:space="preserve">10. Místní koordinátoři při ZÚ </t>
  </si>
  <si>
    <t>Místní koordinátoři při ZÚ</t>
  </si>
  <si>
    <t>Název projektu</t>
  </si>
  <si>
    <t>Země realizace</t>
  </si>
  <si>
    <t>Skutečné čerpání</t>
  </si>
  <si>
    <t>Vráceno do státního rozpočtu</t>
  </si>
  <si>
    <t>Plánovaná doba realizace projektu</t>
  </si>
  <si>
    <t>1. Podpora dvoustranných projektů ZRS v zahraničí</t>
  </si>
  <si>
    <t>Angola</t>
  </si>
  <si>
    <t>MZV</t>
  </si>
  <si>
    <t>ostatní sociální infrastruktura a služby</t>
  </si>
  <si>
    <t>Moldavsko</t>
  </si>
  <si>
    <t>Afghánistán</t>
  </si>
  <si>
    <t>vzdělávání</t>
  </si>
  <si>
    <t>Člověk v tísni, o.p.s.</t>
  </si>
  <si>
    <t>Etiopie</t>
  </si>
  <si>
    <t>Implementace nové technologie přispívající ke zlepšení životního prostředí v ropném průmyslu, region Kučova</t>
  </si>
  <si>
    <t>Albánie</t>
  </si>
  <si>
    <t>MPO</t>
  </si>
  <si>
    <t>GEOtest Brno</t>
  </si>
  <si>
    <t>2008-2012</t>
  </si>
  <si>
    <t>Mongolsko</t>
  </si>
  <si>
    <t>Transformační finanční a ekonomická spolupráce</t>
  </si>
  <si>
    <t>MF</t>
  </si>
  <si>
    <t>státní správa a občanská společnost</t>
  </si>
  <si>
    <t>Kosovo</t>
  </si>
  <si>
    <t>Srbsko</t>
  </si>
  <si>
    <t>MV</t>
  </si>
  <si>
    <t>ČRA</t>
  </si>
  <si>
    <t>Podpora středního zemědělského školství</t>
  </si>
  <si>
    <t>zemědělství, lesnictví a rybolov</t>
  </si>
  <si>
    <t>Česká zemědělská univerzita v Praze</t>
  </si>
  <si>
    <t>Jemen</t>
  </si>
  <si>
    <t>Aid for Trade</t>
  </si>
  <si>
    <t>Vexim s.r.o.</t>
  </si>
  <si>
    <t>zdravotnictví</t>
  </si>
  <si>
    <t>doprava a skladování</t>
  </si>
  <si>
    <t>Pomoc při opatřeních zajišťujících dodávku pitné vody pro Manilu</t>
  </si>
  <si>
    <t>Filipíny</t>
  </si>
  <si>
    <t>zásobování vodou a sanitace</t>
  </si>
  <si>
    <t>Strojírny Brno</t>
  </si>
  <si>
    <t>2006-2011</t>
  </si>
  <si>
    <t>Trvale udržitelné hospodaření s půdními, lesními a vodními zdroji jako pilotní model pro rozvoj komunit jižní Etiopie</t>
  </si>
  <si>
    <t>Gruzie</t>
  </si>
  <si>
    <t>Průmyslové využití nemetalických minerálních zdrojů</t>
  </si>
  <si>
    <t>Jamajka</t>
  </si>
  <si>
    <t>průmysl, stavebnictví a těžba</t>
  </si>
  <si>
    <t>GET Praha</t>
  </si>
  <si>
    <t>ZÚ Harare</t>
  </si>
  <si>
    <t>ZÚ Addis Abeba</t>
  </si>
  <si>
    <t>Externí audit dotačních projektů v gesci MZV</t>
  </si>
  <si>
    <t>Statistické výkaznictví ODA - expertní činnost</t>
  </si>
  <si>
    <t>Překlady</t>
  </si>
  <si>
    <t>Výdaje spojené s pobytem místních koordinátorů v ČR</t>
  </si>
  <si>
    <t>Evaluace projektů ZRS ČR - příspěvek UNDP</t>
  </si>
  <si>
    <t>Evaluace v gesci MZV (program vládních stipendií)</t>
  </si>
  <si>
    <t>Výroba CD médií k prezentaci ZRS</t>
  </si>
  <si>
    <t>Výdaje spojené s logem ZRS a humanitární pomoci, žádost o ochrannou známku pro značku ZRS</t>
  </si>
  <si>
    <t>MZ</t>
  </si>
  <si>
    <t>Spolu a lépe II</t>
  </si>
  <si>
    <t>Zvyšování koherence: k praktickým změnám</t>
  </si>
  <si>
    <t>Projekt na systém rozvoje vodního hospodářství</t>
  </si>
  <si>
    <t>Projekt operačního centra pro fotovoltaickou energii</t>
  </si>
  <si>
    <t>Projekt moderního zavlažovacího systému užívajícího obnovitelných zdrojů</t>
  </si>
  <si>
    <t>humanitární pomoc</t>
  </si>
  <si>
    <t>podpora NNO</t>
  </si>
  <si>
    <t>Zdraví pro matky a děti v Kambodži</t>
  </si>
  <si>
    <t>Kambodža</t>
  </si>
  <si>
    <t>Keňa</t>
  </si>
  <si>
    <t>Dekonta, a.s.</t>
  </si>
  <si>
    <t>Mali</t>
  </si>
  <si>
    <t>Hospodářská komora ČR</t>
  </si>
  <si>
    <t>Podpora tvorby národní koncepce pro práci s opuštěnými dětmi</t>
  </si>
  <si>
    <t>Obnova systému nakládání s odpadními vodami ve městě Nisporeni</t>
  </si>
  <si>
    <t>Průzkum a sanace lokalit znečištěných ropnými látkami v obcích Lunga a Mărculeşti v Moldavsku</t>
  </si>
  <si>
    <t>Obnova systému nakládání s odpadními vodami ve městě Vulcăneşti</t>
  </si>
  <si>
    <t>Závod na zpracování masa a kůží</t>
  </si>
  <si>
    <t>AlphaCon</t>
  </si>
  <si>
    <t>Průzkum zdrojů a dodávka technologie úpravy pitné vody, oblast Lazarevac</t>
  </si>
  <si>
    <t>Systém identifikace hospodářských zvířat</t>
  </si>
  <si>
    <t>Rehabilitace nefunkčních vodních zdrojů pro zásobování města Ulánbátar pitnou vodou</t>
  </si>
  <si>
    <t>Budování malých a středních energetických zdrojů a souvisejících rozvodných sítí</t>
  </si>
  <si>
    <t>Palestina</t>
  </si>
  <si>
    <t>Nova Partner</t>
  </si>
  <si>
    <t>Peru</t>
  </si>
  <si>
    <t>Zvyšování bezpečnosti na železničních přejezdech</t>
  </si>
  <si>
    <t>Zambie</t>
  </si>
  <si>
    <t>Arcidiecézní charita Praha</t>
  </si>
  <si>
    <t>Ukrajina</t>
  </si>
  <si>
    <t>Vietnam</t>
  </si>
  <si>
    <t>2. Rozvojové vzdělávání a osvěta</t>
  </si>
  <si>
    <t>ČR</t>
  </si>
  <si>
    <t xml:space="preserve">podpora NNO </t>
  </si>
  <si>
    <t>Začleňování globálních a multikulturních témat do ŠVP na středních školách</t>
  </si>
  <si>
    <t>Letní škola rozvojové spolupráce</t>
  </si>
  <si>
    <t>Univerzita Palackého v Olomouci</t>
  </si>
  <si>
    <t>Arcidiecézní charita Olomouc</t>
  </si>
  <si>
    <t>3. Posilování kapacit a partnerství nestátních neziskových organizací</t>
  </si>
  <si>
    <t>Sue Ryder International CZ, o.p.s.</t>
  </si>
  <si>
    <t>ShineBean, o.s.</t>
  </si>
  <si>
    <t>Diecézní charita ostravsko-opavská</t>
  </si>
  <si>
    <t>4. Posilování kapacit platforem nestátních subjektů pro rozvojovou spolupráci</t>
  </si>
  <si>
    <t>5. Spolufinancování projektů českých subjektů podpořených ze zdrojů Evropské unie</t>
  </si>
  <si>
    <t>Arménie</t>
  </si>
  <si>
    <t>JAR</t>
  </si>
  <si>
    <t>Network Sustainable Consumption</t>
  </si>
  <si>
    <t>Libye</t>
  </si>
  <si>
    <t>ČRA/ MZV</t>
  </si>
  <si>
    <t>Fakultní nemocnice v Motole, Arcidiecézní charita Praha, Olivova dětská léčebna, o.p.s.</t>
  </si>
  <si>
    <t>státy západního Balkánu</t>
  </si>
  <si>
    <t>Posilování kapacit bezpečnostních sborů zemí západního Balkánu</t>
  </si>
  <si>
    <t>Opatření přístrojového vybavení pro polní nemocnici v Libyi</t>
  </si>
  <si>
    <t>Opatření přístrojového vybavení pro zdravotnická zařízení v Libyi</t>
  </si>
  <si>
    <t>Program humanitárních evakuací zdravotně postižených obyvatel (MEDEVAC)</t>
  </si>
  <si>
    <t>MDGs – Média pro Rozvojové cíle tisíciletí</t>
  </si>
  <si>
    <t>Globální finanční systém vhodný pro rozvoj - zvyšování povědomí o provázanosti globálních financí a rozvoje</t>
  </si>
  <si>
    <t>Životní styl a Rozvojové cíle tisíciletí</t>
  </si>
  <si>
    <t>6. Podpora trojstranných projektů českých subjektů</t>
  </si>
  <si>
    <t>Učebnice a knihy pro nevidomé děti a studenty v Etiopii</t>
  </si>
  <si>
    <t>Pákistán</t>
  </si>
  <si>
    <t>Podpora iniciativ vedoucích k zefektivnění využívání zdrojů obživy u chudé populace v Kambodži</t>
  </si>
  <si>
    <t>Budování národní platformy neziskových organizací zaměřených na sociální a zdravotní péči v Albánii</t>
  </si>
  <si>
    <t>administrativní náklady dárců</t>
  </si>
  <si>
    <t xml:space="preserve">11. Kontrola, evaluace a další činnosti spojené s koordinací a hodnocením ZRS </t>
  </si>
  <si>
    <t xml:space="preserve">12. Informační a osvětový program o ZRS ČR </t>
  </si>
  <si>
    <t>13. Rekonstrukční a rozvojová pomoc pro Gruzii dle UV 1063/2008</t>
  </si>
  <si>
    <t>MŠMT</t>
  </si>
  <si>
    <t>Provozní náklady ČRA</t>
  </si>
  <si>
    <t>Formulace projektů v gesci ČRA</t>
  </si>
  <si>
    <t>Zdravotní péče o stipendisty</t>
  </si>
  <si>
    <t>ZÚ Bělehrad</t>
  </si>
  <si>
    <t>ZÚ Hanoi</t>
  </si>
  <si>
    <t>ZÚ Ulanbátar</t>
  </si>
  <si>
    <t>ZÚ Sarajevo</t>
  </si>
  <si>
    <t>ZÚ Kišiněv</t>
  </si>
  <si>
    <t xml:space="preserve">ZÚ Priština </t>
  </si>
  <si>
    <t>Publikace Česká republika pomáhá</t>
  </si>
  <si>
    <t>Činnost NKM (dobrovolníci OSN)</t>
  </si>
  <si>
    <t>Vyhodnocení surovinového potenciálu stavebních surovin pro surovinovou podporu rozvoje místní infrastruktury</t>
  </si>
  <si>
    <t>Celkem MF</t>
  </si>
  <si>
    <t>Celkem Aid for Trade</t>
  </si>
  <si>
    <t>Celkem MV</t>
  </si>
  <si>
    <t>Celkem rozvojové vzdělávání a osvěta</t>
  </si>
  <si>
    <t>Celkem posilování kapacit nestátních neziskových organizací</t>
  </si>
  <si>
    <t>Celkem informační program</t>
  </si>
  <si>
    <t>Celkem rekonstrukční pomoc Gruzii</t>
  </si>
  <si>
    <t>Celkem stipendia</t>
  </si>
  <si>
    <t>Plánovaný rozpočet</t>
  </si>
  <si>
    <t>Celkem koordinace ČRA</t>
  </si>
  <si>
    <t>Celkem podpora rozvojových aktivit krajů a obcí v programových zemích ZRS ČR</t>
  </si>
  <si>
    <t>Vzdělání pro etiopské děti s vadou sluchu</t>
  </si>
  <si>
    <t>"Světlo pro svět - Light for the World, o.s."</t>
  </si>
  <si>
    <t>Cleaning up Cuemba! Osvěta a budování infrastruktury v oblasti hygieny a odpadového hospodářství</t>
  </si>
  <si>
    <t>Výstavba 5 studen, hygienická osvěta a podpora zlepšení sanitace v okrese Andulo, provincie Bié, Angola</t>
  </si>
  <si>
    <t>Balkánská iniciativa pro sociální inkluzi</t>
  </si>
  <si>
    <t>Podpora využití remitencí pro nastartování podnikání a vytvoření pracovních míst</t>
  </si>
  <si>
    <t>Posílení systému řízení migračních toků v Arménii</t>
  </si>
  <si>
    <t>Posilování práv a kapacit lidí s epilepsií s Malawi</t>
  </si>
  <si>
    <t>Prevence obchodování s dětmi v Armenii</t>
  </si>
  <si>
    <t>Sociální ochrana pro městské obyvatele Etiopie</t>
  </si>
  <si>
    <t>Prevence obchodování s dětmi a rehabilitace jeho obětí v Etiopii</t>
  </si>
  <si>
    <t>Zlepšení potravinové dostupnosti a stabilizace příjmů v severním Afghánistánu</t>
  </si>
  <si>
    <t>Pomoc při překonávání problému Digital Divide v Africe</t>
  </si>
  <si>
    <t>Rozvoj ekologického zemědělství v přírodním parku Blidinje, Bosna a Hercegovina</t>
  </si>
  <si>
    <t>Introducing systém to support sustainable economic, social and environmental development in Viet Nam</t>
  </si>
  <si>
    <t xml:space="preserve">Zvýšení zkušeností v oblasti chemické bezpečnosti s cílem snížit chudobu ve venkovských oblastech Arménie </t>
  </si>
  <si>
    <t>Decent Work for All! Making Migration Work for Development</t>
  </si>
  <si>
    <t>Rada pro mezinárodní vztahy</t>
  </si>
  <si>
    <t>Celkem ČRA (vč. peněžních darů poskytnutých MZV)</t>
  </si>
  <si>
    <t xml:space="preserve">Dramatická klimatická změna a Afrika </t>
  </si>
  <si>
    <t>Ekumenická akademie Praha</t>
  </si>
  <si>
    <t>Enhancing Development Education in Central-Eastern European Countries</t>
  </si>
  <si>
    <t>Fair trade a globální vzdělávání</t>
  </si>
  <si>
    <t>Fairness goes outdoor</t>
  </si>
  <si>
    <t>Férové květiny – obdarování pro všechny zúčastněné</t>
  </si>
  <si>
    <t>Fotbal pro rozvoj: Využití potenciálu sportu jako nástroje k šíření osvěty a získání podpory veřejnosti</t>
  </si>
  <si>
    <t>INEX - Sdružení dobrovolných aktivit</t>
  </si>
  <si>
    <t>GLEN – Společně pro rozvojové vzdělávání v Evropě</t>
  </si>
  <si>
    <t>Global Curriculum Project</t>
  </si>
  <si>
    <t>Agentura rozvojové a humanitární pomoci Olomouckého kraje, o.p.s.</t>
  </si>
  <si>
    <t>Pražský institut pro globální politiku - Glopolis, o.p.s.</t>
  </si>
  <si>
    <t>Projekt ve spolupráci s UNDP na překonávání následků působení dioxinů</t>
  </si>
  <si>
    <t>Kampaň za sociálně a environmentálně odpovědnější nákupování veřejných a velkých soukromých institucí</t>
  </si>
  <si>
    <t>Klimatické změny a snižování chudoby: zvyšování povědomí a aktivní zapojení</t>
  </si>
  <si>
    <t>země východní Evropy</t>
  </si>
  <si>
    <t>Rozvojový projekt posílení lesního hospodářství</t>
  </si>
  <si>
    <t>FAO (peněžní dar dle UV č. 910/2011)</t>
  </si>
  <si>
    <r>
      <t xml:space="preserve">Mongolsko </t>
    </r>
    <r>
      <rPr>
        <b/>
        <sz val="14"/>
        <rFont val="Times New Roman"/>
        <family val="1"/>
      </rPr>
      <t>4)</t>
    </r>
  </si>
  <si>
    <t>Projekty v oblasti vody a sanitace</t>
  </si>
  <si>
    <t>UNDP, UNFPA, UNEP (peněžní dar dle UV č. 910/2011)</t>
  </si>
  <si>
    <r>
      <t>5)</t>
    </r>
    <r>
      <rPr>
        <sz val="12"/>
        <rFont val="Times New Roman"/>
        <family val="1"/>
      </rPr>
      <t xml:space="preserve"> Mimořádné projekty v zemích Východního partnerství byly financovány prostřednictvím navýšení rozpočtu ČRA z běžného rozpočtu MZV (tj. nad rámec Plánu ZRS na r. 2011) na základě UV č. 580/2011.</t>
    </r>
  </si>
  <si>
    <r>
      <t>6)</t>
    </r>
    <r>
      <rPr>
        <sz val="12"/>
        <rFont val="Times New Roman"/>
        <family val="1"/>
      </rPr>
      <t xml:space="preserve"> MŠMT převedlo po konzultaci s MF z rozpočtu ZRS částku 7 mil. Kč na jiný účel v rámci svého resortu, konkrétně na uhrazení nákladů spojených s Domem zahraničních služeb.</t>
    </r>
  </si>
  <si>
    <r>
      <t>14. Projekty v zemích Východního partnerství z prostředků MZV dle UV 580/2011</t>
    </r>
    <r>
      <rPr>
        <b/>
        <sz val="14"/>
        <rFont val="Times New Roman"/>
        <family val="1"/>
      </rPr>
      <t xml:space="preserve"> 5)</t>
    </r>
  </si>
  <si>
    <r>
      <t xml:space="preserve">Stipendia </t>
    </r>
    <r>
      <rPr>
        <b/>
        <sz val="14"/>
        <rFont val="Times New Roman"/>
        <family val="1"/>
      </rPr>
      <t>6)</t>
    </r>
  </si>
  <si>
    <r>
      <t xml:space="preserve">4) </t>
    </r>
    <r>
      <rPr>
        <sz val="12"/>
        <rFont val="Times New Roman"/>
        <family val="1"/>
      </rPr>
      <t>Prostředky byly převedeny ÚNMZ rozpočtovým opatřením (tj. do kapitoly ZRS v gesci Ministerstva průmyslu a obchodu a jemu podřízených organizací) na realizaci daného projektu.</t>
    </r>
  </si>
  <si>
    <t>La Ngonpo – Development Education Exchange Project</t>
  </si>
  <si>
    <t>Multikulturní centrum Praha o.s.</t>
  </si>
  <si>
    <t xml:space="preserve">Linking Real Lives – Creating Solidarity with Older People in Developing Countries </t>
  </si>
  <si>
    <t>ŽIVOT 90</t>
  </si>
  <si>
    <t>EDUCON</t>
  </si>
  <si>
    <t>Mobilizing support for fair and sustainable banana and pineapple supply chains</t>
  </si>
  <si>
    <t>Naplnění Rozvojových cílů tisíciletí skrze zvyšování koherence mezi obchodní a rozvojovou politikou</t>
  </si>
  <si>
    <t>Podpora a propagace Fair Trade v klíčových sektorech</t>
  </si>
  <si>
    <t>Přístup k energiím pro chudé v Subsaharské Africe k dosažení MDGs</t>
  </si>
  <si>
    <t>komunikace</t>
  </si>
  <si>
    <t>Realizováno formou projektů ČRA ve spolupráci se ZÚ Priština</t>
  </si>
  <si>
    <t>Člověk v tísni o.p.s. / MV</t>
  </si>
  <si>
    <t>Člověk v tísni, o.p.s. / MV</t>
  </si>
  <si>
    <t>Všeobecná fakultní nemocnice / MZ</t>
  </si>
  <si>
    <t>Studentské filmové kluby Jeden svět na školách</t>
  </si>
  <si>
    <t>Šampióni  pro Afriku – přidej se ke hře!</t>
  </si>
  <si>
    <t>Trialog</t>
  </si>
  <si>
    <t>Udržitelný globální finanční systém jako podmínka udržitelného rozvoje</t>
  </si>
  <si>
    <t>Výchovou k jednotě a partnerství lidí na celém světě</t>
  </si>
  <si>
    <t>Adaptace na klimatické změny a životní prostředí – zvýšení kapacit v „zeleném sektoru“</t>
  </si>
  <si>
    <t>Africké informační centrum – prostor pro studium a vzdělávání</t>
  </si>
  <si>
    <t>HUMANITAS AFRIKA o.s.</t>
  </si>
  <si>
    <t>Cesty české rozvojové pomoci - Mongolsko</t>
  </si>
  <si>
    <t>Efektivnost rozvojové pomoci</t>
  </si>
  <si>
    <t>Globální problémy lidstva: 2011 – Voda a klimatická změna</t>
  </si>
  <si>
    <t>Globální rozvojové vzdělávání pomocí audiovizuálních metod</t>
  </si>
  <si>
    <t>Informační kancelář JMK v Kragujevaci</t>
  </si>
  <si>
    <t>Jihomoravský kraj</t>
  </si>
  <si>
    <t>Ještě máme šanci přispět k (s)plnění Rozvojových cílů tisíciletí, využijme ji</t>
  </si>
  <si>
    <t>Kde a jak Česká republika pomáhá – atlas prioritních zemí zahraniční rozvojové spolupráce České republiky</t>
  </si>
  <si>
    <t>LÉPE NEŽ PŘED ROKEM!</t>
  </si>
  <si>
    <t>Náš společný svět (2010 – 2012)</t>
  </si>
  <si>
    <t>Podpora kapacit a efektivnosti platformy FoRS – Českého fóra pro rozvojovou spolupráci v roce 2011</t>
  </si>
  <si>
    <t>České fórum pro rozvojovou spolupráci (FoRS)</t>
  </si>
  <si>
    <t>Podpora kapacit Asociace pro fair trade – platformy pro podporu fair trade v ČR</t>
  </si>
  <si>
    <t>ASOCIACE PRO FAIRTRADE, zájmové sdružení právnických osob</t>
  </si>
  <si>
    <t>Podpora studia tématu „migrace a rozvoj“ na vysokých školách</t>
  </si>
  <si>
    <t>Pomáhejte s námi!</t>
  </si>
  <si>
    <t>Posílení kapacit SVĚTLA PRO SVĚT a zajištění pevné pozice v mezinárodní struktuře</t>
  </si>
  <si>
    <t>Posílením kapacit na cestu k partnerství</t>
  </si>
  <si>
    <t>SIRIRI o.p.s.</t>
  </si>
  <si>
    <t>Posilování kapacit občanského sdružení M.O.S.T.</t>
  </si>
  <si>
    <t>Občanské sdružení M.O.S.T.</t>
  </si>
  <si>
    <t>Posilování kapacit rozvojových NNO v začleňování genderu</t>
  </si>
  <si>
    <t>Otevřená společnost</t>
  </si>
  <si>
    <t>Posilování kapacit sdružení Platforma podnikatelů pro zahraniční rozvojovou spolupráci: Nastavení mechanismů pro získávání zpětné vazby k fungování systému ZRS ČR</t>
  </si>
  <si>
    <t>Platforma podnikatelů pro zahraniční rozvojovou spolupráci</t>
  </si>
  <si>
    <t>Prohloubení  povědomí o rozvojových otázkách mezi učiteli a žáky 2. stupně na základních školách v ČR</t>
  </si>
  <si>
    <t>PRVák – program rozvojového vzdělávání</t>
  </si>
  <si>
    <t>Předávání zkušeností v oblasti regionálního rozvoje a budování absorpčních kapacit pro efektivní čerpání finančních prostředků z fondů EU</t>
  </si>
  <si>
    <t>Olomoucký kraj</t>
  </si>
  <si>
    <t>Středisko pro zvyšování povědomí o rozvojových zemích a rozvojové spolupráci</t>
  </si>
  <si>
    <t>Tibet a Barma – opomíjené rozvojové problémy</t>
  </si>
  <si>
    <t>Vzdělávání v oblasti mikrofinancování a jiných způsobů ZRS realizované neziskovkami pro pedagogy a zájemce</t>
  </si>
  <si>
    <t>Nadační fond Microfinance</t>
  </si>
  <si>
    <t>Celkem malé lokální projekty v projektových a ostatních zemích</t>
  </si>
  <si>
    <t>Celkem malé lokální projekty v programových zemích</t>
  </si>
  <si>
    <t>Celkem podpora trojstranných projektů českých subjektů</t>
  </si>
  <si>
    <t>Celkem spolufinancování projektů českých subjektů podpořených ze zdrojů Evropské unie</t>
  </si>
  <si>
    <t>Celkem posilování kapacit platforem nestátních subjektů pro rozvojovou spolupráci</t>
  </si>
  <si>
    <t xml:space="preserve">Gestor </t>
  </si>
  <si>
    <t xml:space="preserve">Sektor dle OECD </t>
  </si>
  <si>
    <t xml:space="preserve">Realizátor </t>
  </si>
  <si>
    <t>CELKEM</t>
  </si>
  <si>
    <t>Bosna a Herceg.</t>
  </si>
  <si>
    <t>ZÚ Sanaá</t>
  </si>
  <si>
    <t>Navýšení rozpočtu projektu</t>
  </si>
  <si>
    <t>Snížení rozpočtu projektu</t>
  </si>
  <si>
    <t xml:space="preserve">Podpora zkvalitňování výuky na středních zemědělských školách </t>
  </si>
  <si>
    <t>Podpora základního školství v odlehlých okresech provincie Bié</t>
  </si>
  <si>
    <t>Zvýšení kvality základního vzdělávání v rurálních oblastech okresu Cuemba</t>
  </si>
  <si>
    <t>Školení pracovníků běloruských neziskových organizací v metodách profesionalizace práce s klienty a veřejností</t>
  </si>
  <si>
    <t>Bělorusko</t>
  </si>
  <si>
    <t>Celkem MPO - vč. Aid for Trade</t>
  </si>
  <si>
    <t>Podpora účasti veřejnosti v rozhodování o životním prostředí a naplňování mezinárodní úmluvy o chemické bezpečnosti v Bělorusku</t>
  </si>
  <si>
    <t>obecná ochrana životního prostředí</t>
  </si>
  <si>
    <t>ARNIKA-Program Toxické látky a odpady</t>
  </si>
  <si>
    <t>Zajištění přístupu k pitné vodě v obci Lukavac</t>
  </si>
  <si>
    <t>Bosna a Hercegovina</t>
  </si>
  <si>
    <t>MEVOS s.r.o.</t>
  </si>
  <si>
    <t>Zlepšení odpadového hospodářství v municipalitách Doboj a Maglaj</t>
  </si>
  <si>
    <t>Geotest, a.s.</t>
  </si>
  <si>
    <t xml:space="preserve">Generální oprava a modernizace tramvají v Sarajevu </t>
  </si>
  <si>
    <t>Pragoimex a.s.</t>
  </si>
  <si>
    <t>GEOMIN družstvo, a.s.</t>
  </si>
  <si>
    <t>FN Motol  / ZÚ Bangkok</t>
  </si>
  <si>
    <t>Gweru Women AIDS Prevention Association (GWAPA)</t>
  </si>
  <si>
    <t>Využití obnovitelných zdrojů energie pro systém CZT v obci Nemila</t>
  </si>
  <si>
    <t>výroba a dodávky energie</t>
  </si>
  <si>
    <t>EKO-CZT Nemila</t>
  </si>
  <si>
    <t>Odborné školení laboratorního personálu pro kvalitativní testování medu</t>
  </si>
  <si>
    <t>obchod a další služby</t>
  </si>
  <si>
    <t>SVU Jihlava</t>
  </si>
  <si>
    <t>SVU Praha</t>
  </si>
  <si>
    <t>Podpora centra poradenských služeb v Bratunci</t>
  </si>
  <si>
    <t>Regional Extension Service Bratunac</t>
  </si>
  <si>
    <t>Exploring Bosna</t>
  </si>
  <si>
    <t>ABCO</t>
  </si>
  <si>
    <t>Založení demonstračních polí pro nové odrůdy bobulovin</t>
  </si>
  <si>
    <t>Faculty of Agricultural and Food Sciences, University of Sarajevo</t>
  </si>
  <si>
    <t xml:space="preserve"> Školení a individuální poradenství pro chovatele skotu</t>
  </si>
  <si>
    <t>CIRA cz spol.  s.r.o</t>
  </si>
  <si>
    <t>Dodání a izolace cisterny</t>
  </si>
  <si>
    <t>MILCOM</t>
  </si>
  <si>
    <t>Dodávka březích jalovic zemědělcům v severovýchodní Bosně</t>
  </si>
  <si>
    <t>Dodávka zemědělské techniky zemědělcům v severovýchodní Bosně</t>
  </si>
  <si>
    <t>N.O.P.O.Z.M. s.r.o.</t>
  </si>
  <si>
    <t xml:space="preserve">Technická a logistická asistence CRP pro projekt  </t>
  </si>
  <si>
    <t>Centar pro rozvoj i podršku</t>
  </si>
  <si>
    <t>Zvyšování dostupnosti a kvality odborného vzdělávání v sektoru kožedělnictví v Etiopii</t>
  </si>
  <si>
    <t>Podpora rozvoje nemocnice Alaba – Kulito: Zpřístupnění kvalitní zdravotní péče</t>
  </si>
  <si>
    <t>Občanské sdružení ADRA</t>
  </si>
  <si>
    <t>Rozvoj kapacit v oblasti inženýrské geologie a hydrogeologie</t>
  </si>
  <si>
    <t>Aquatest, a.s.</t>
  </si>
  <si>
    <t>Dlouhodobý přístup k vodě v okrese Alaba, Etiopie</t>
  </si>
  <si>
    <t>Zavedení udržitelného systému zásobování pitnou vodou v malých městech zóny Sidama SNNPR</t>
  </si>
  <si>
    <t>MV/ MZ</t>
  </si>
  <si>
    <t>Léčba zdravotně postižených obyvatel Libye v ČR</t>
  </si>
  <si>
    <t>Libye, ČR</t>
  </si>
  <si>
    <t>populační politiky/programy a reprodukční zdraví</t>
  </si>
  <si>
    <t>Cesta k předškolnímu inkluzivnímu vzdělávání v Moldavsku</t>
  </si>
  <si>
    <t>Regionální školení zaměřené na postsklizňovou úpravu ovoce a zeleniny</t>
  </si>
  <si>
    <t>Podpora regionálního školení zaměřené na postsklizňovou úpravu ovoce a zeleniny</t>
  </si>
  <si>
    <t>Zemědělský a Veterinární Institut Herát / ZÚ Kábul</t>
  </si>
  <si>
    <t>Rekonstrukce řečiště říčky Paljanska Miljacka</t>
  </si>
  <si>
    <t>The municipality of Pale / ZÚ Sarajevo</t>
  </si>
  <si>
    <t>Umělecké kino KRITERION - sociální transformace prostřednictvím zaměstnávání mladých lidí</t>
  </si>
  <si>
    <t>FOUNDATION for the development of culture and civil society KRITERION SARAJEVO / ZÚ Sarajevo</t>
  </si>
  <si>
    <t>Rekonstrukce věžních hodin</t>
  </si>
  <si>
    <t>cestovní ruch</t>
  </si>
  <si>
    <t>Tourist Organisation of Municipality of Foca / ZÚ Sarajevo</t>
  </si>
  <si>
    <t xml:space="preserve">Vybavení třídy pro technickou výuku ve  “Stjepan Polje” </t>
  </si>
  <si>
    <t>Primary School in Stjepan Polje, Gračanica / ZÚ Sarajevo</t>
  </si>
  <si>
    <t>Zdravý život s přírodními produkty</t>
  </si>
  <si>
    <t>NADA, women´s association / ZÚ Sarajevo</t>
  </si>
  <si>
    <t>Nákup počítačového vybavení pro třídu s výukou informačních technologií</t>
  </si>
  <si>
    <t>IV Primary School Mostar / ZÚ Sarajevo</t>
  </si>
  <si>
    <t>Výstavba systému centrálního vytápění ve veřejné knihovně a v kulturním domě</t>
  </si>
  <si>
    <t>Public Library Šekovići (organizace zřízená obcí) / ZÚ Sarajevo</t>
  </si>
  <si>
    <t>Vzděláním proti chudobě</t>
  </si>
  <si>
    <t>NGO "Alfa" / ZÚ Sarajevo</t>
  </si>
  <si>
    <t>Poslouchej a uč se o Evropě</t>
  </si>
  <si>
    <t>země jihovýchodní a východní Evropy</t>
  </si>
  <si>
    <t>-</t>
  </si>
  <si>
    <t>Projekt ve spolupráci s UNOPS na podporu výroby sýrů v Sandžaku (koordinace partnerů)</t>
  </si>
  <si>
    <t>European Movement in Bosnia and Herzegovina / ZÚ Sarajevo</t>
  </si>
  <si>
    <t>Vzdělávací stezka</t>
  </si>
  <si>
    <t>Kozara National Park (org. Zřízená obcí) / ZÚ Sarajevo</t>
  </si>
  <si>
    <t xml:space="preserve">Podpora výroby obuvy v rehabilitačním středisku Menagesha </t>
  </si>
  <si>
    <t>Cheshire Services Ethiopia, Menagesha Rehabilitation Centre / ZÚ Addis</t>
  </si>
  <si>
    <t>Nákup a instalace ultrazvuku pro nemocnici Balchacha Memorial v Addis Ababa</t>
  </si>
  <si>
    <t>Balcha Memorial Hospital in Addis Ababa / ZÚ Addis</t>
  </si>
  <si>
    <t>Nákup a instalace fibrogastroskopu pro nemocnici Balchacha Memorial v Addis Ababa</t>
  </si>
  <si>
    <t>Russian Red Cross Dejazmach Balcha Memorial Hospital / ZÚ Addis</t>
  </si>
  <si>
    <t>Projekt na podporu  místního rybaření.</t>
  </si>
  <si>
    <t>Head of Bureau of Agriculture, Engineer Olero Opiewo / ZÚ Addis</t>
  </si>
  <si>
    <t>Zřízení střediska pro děti s poškozeným sluchem</t>
  </si>
  <si>
    <t xml:space="preserve">
vzdělávání</t>
  </si>
  <si>
    <t>Rehabilitation Service for the Deaf Association</t>
  </si>
  <si>
    <t>Bílá kniha moldavské zahraniční politiky.</t>
  </si>
  <si>
    <t>Foreign Policy Association / ZÚ Kišiněv</t>
  </si>
  <si>
    <t>Význam studií o proveditelnosti pro posílení procesu regionálního rozvoje v Moldavsku</t>
  </si>
  <si>
    <t>Northern Regional Development Agency / ZÚ Kišiněv</t>
  </si>
  <si>
    <t>Poskytnutí nvalidních vozíků pro osoby s poruchou mobility</t>
  </si>
  <si>
    <t>2011-2013</t>
  </si>
  <si>
    <t>2009-2012</t>
  </si>
  <si>
    <t>2011-2012</t>
  </si>
  <si>
    <t>2009-2011</t>
  </si>
  <si>
    <t>Zvyšování kvality a relevance vzdělávání na základních a vyšších školách v Etiopii</t>
  </si>
  <si>
    <t>2010-2012</t>
  </si>
  <si>
    <t>2010-2011</t>
  </si>
  <si>
    <t>Úřad pro technickou normalizaci, metrologii a státní zkušebnictví (rozpočtové opatření)</t>
  </si>
  <si>
    <t>UNDP Hanoi (peněžní dar dle UV č. 910/2011)</t>
  </si>
  <si>
    <t>UNOPS Bělehrad (peněžní dar dle UV č. 910/2011)</t>
  </si>
  <si>
    <t>UNDP Bratislava (peněžní dar dle UV č. 910/2011)</t>
  </si>
  <si>
    <t>Public Association, Society of persons with disabilities „TAUR” / ZÚ Kišiněv</t>
  </si>
  <si>
    <t>Studie proveditelnosti rekonstrukce zařízení přívodu pitné vody a kanalizace</t>
  </si>
  <si>
    <t>Andronii Mitrica / ZÚ Kišiněv</t>
  </si>
  <si>
    <t>Telekomunikační zařízení Aastra 6725ip pro Ministerstvo zahraničních věcí a evropské integrace</t>
  </si>
  <si>
    <t>MFA MD / ZÚ Kišiněv</t>
  </si>
  <si>
    <t xml:space="preserve">Zbudování dvou mobilních zdravotních středisek pro nomádské obyvatele v provincii Gobi Altaj </t>
  </si>
  <si>
    <t>Podpora hospicu v Ulánbátaru</t>
  </si>
  <si>
    <t>Hospic Hope / ZÚ Ulánbátar</t>
  </si>
  <si>
    <t xml:space="preserve">Zásobování školy vodou v somonu Erdenburen </t>
  </si>
  <si>
    <t>Nemocnice v somonu Bugat</t>
  </si>
  <si>
    <t xml:space="preserve">Mongolsko </t>
  </si>
  <si>
    <t>Rozšíření výuky o informační a komunikační technologie, rozšíření počítačové výuky a zavedení internetu pro studenty Zemědělského Institutu v Herátu</t>
  </si>
  <si>
    <t>Zvýšení počítačové gramotnosti prostřednictvím alternativních zdrojů energie na Střední zemědělské škole v Laghmanu</t>
  </si>
  <si>
    <t>Talin Ikher  / ZÚ Ulánbátar</t>
  </si>
  <si>
    <t>Charbarlan / ZÚ Ulánbátar</t>
  </si>
  <si>
    <t>Czemus, místní samospráva somonu Bugat / ZÚ Ulánbátar</t>
  </si>
  <si>
    <t xml:space="preserve">Profesionální formace ohrožených mladých lidí v diecézi Rreshen – Albánie </t>
  </si>
  <si>
    <t>Profesionální Centrum Sv. Josefa Dělníka / ZÚ Tirana</t>
  </si>
  <si>
    <t>Vytvoření programu ke zvýšení  úrovně perinatologické  péče v Albánii</t>
  </si>
  <si>
    <t>Ryder Albania Association
 / ZÚ Tirana</t>
  </si>
  <si>
    <t>Střední zemědelská škola Laghman / ZÚ Kábul</t>
  </si>
  <si>
    <t>Al-Saleh / Palestinian Energy Authority</t>
  </si>
  <si>
    <t>Budování mostů mezi Arménií a EU: české zkušenosti v procesu unijní integrace</t>
  </si>
  <si>
    <t>Analytical Centre on Globalization and Regional Cooperation (ACGRC) / ZÚ Tbilisi</t>
  </si>
  <si>
    <t>Počítačové vzdělávání v jihovýchodní Barmě</t>
  </si>
  <si>
    <t>Barma/
Myanmar</t>
  </si>
  <si>
    <t>Azerbajdžán</t>
  </si>
  <si>
    <t>Černá Hora</t>
  </si>
  <si>
    <t>Čína</t>
  </si>
  <si>
    <t>Uzbekistán</t>
  </si>
  <si>
    <t>2006-2012</t>
  </si>
  <si>
    <t>2007-2012</t>
  </si>
  <si>
    <t>Nároky z nespotřebo-vaných výdajů za rok 2011</t>
  </si>
  <si>
    <t>Převedeno z nároků z nespotřebovaných výdajů z r. 2010</t>
  </si>
  <si>
    <t>Ekosystem s.r.o.</t>
  </si>
  <si>
    <t>Silver Screen s.r.o.</t>
  </si>
  <si>
    <t>Youth Empowerment Program Committee (YEP), Karen Youth Organization (KYO),
 and Karen Women's Organization (KWO) / ZÚ Bangkok</t>
  </si>
  <si>
    <t xml:space="preserve">Podpora nezávislého zpravodajství Irrawaddy </t>
  </si>
  <si>
    <t>The Irrawaddy Publishing Group / ZÚ Bangkok</t>
  </si>
  <si>
    <t>Výstavba nemocnice v Loi Tai Laeng IDP Camp</t>
  </si>
  <si>
    <t>Ústav mezinárodních vztahů</t>
  </si>
  <si>
    <t>Celkem koordinace a evaluace ZRS</t>
  </si>
  <si>
    <t>Podpora lepšího fungování místní samosprávy prostřednictvím zapojení občanské společnosti v okrese Ozurgeti</t>
  </si>
  <si>
    <t>Podpora aktivního občanství v Gruzii</t>
  </si>
  <si>
    <t>Semináře pro pracovníky nevládních organizací a státní správy a samosprávy v Gruzii</t>
  </si>
  <si>
    <t>Celkem místní koordinátoři při ZÚ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</si>
</sst>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color indexed="22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0"/>
      <name val="Tahoma"/>
      <family val="2"/>
    </font>
    <font>
      <sz val="14"/>
      <color indexed="48"/>
      <name val="Times New Roman"/>
      <family val="1"/>
    </font>
    <font>
      <sz val="14"/>
      <color indexed="12"/>
      <name val="Times New Roman"/>
      <family val="1"/>
    </font>
    <font>
      <sz val="10"/>
      <color indexed="48"/>
      <name val="Arial CE"/>
      <family val="2"/>
    </font>
    <font>
      <sz val="14"/>
      <color indexed="10"/>
      <name val="Times New Roman"/>
      <family val="1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" fillId="0" borderId="0">
      <alignment horizontal="left" vertical="top"/>
      <protection/>
    </xf>
    <xf numFmtId="0" fontId="0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top" wrapText="1" shrinkToFit="1"/>
    </xf>
    <xf numFmtId="0" fontId="21" fillId="24" borderId="0" xfId="0" applyFont="1" applyFill="1" applyAlignment="1">
      <alignment horizontal="left" vertical="top" wrapText="1" shrinkToFit="1"/>
    </xf>
    <xf numFmtId="0" fontId="21" fillId="25" borderId="0" xfId="0" applyFont="1" applyFill="1" applyAlignment="1">
      <alignment horizontal="left" vertical="top" wrapText="1" shrinkToFit="1"/>
    </xf>
    <xf numFmtId="0" fontId="21" fillId="25" borderId="0" xfId="0" applyFont="1" applyFill="1" applyBorder="1" applyAlignment="1">
      <alignment horizontal="left" vertical="top" wrapText="1" shrinkToFit="1"/>
    </xf>
    <xf numFmtId="0" fontId="21" fillId="24" borderId="0" xfId="0" applyFont="1" applyFill="1" applyAlignment="1">
      <alignment horizontal="left" vertical="top" wrapText="1" shrinkToFit="1"/>
    </xf>
    <xf numFmtId="0" fontId="21" fillId="26" borderId="0" xfId="0" applyFont="1" applyFill="1" applyBorder="1" applyAlignment="1">
      <alignment horizontal="left" vertical="top" wrapText="1" shrinkToFit="1"/>
    </xf>
    <xf numFmtId="0" fontId="21" fillId="26" borderId="0" xfId="0" applyFont="1" applyFill="1" applyAlignment="1">
      <alignment horizontal="left" vertical="top" wrapText="1" shrinkToFit="1"/>
    </xf>
    <xf numFmtId="0" fontId="21" fillId="24" borderId="0" xfId="0" applyFont="1" applyFill="1" applyAlignment="1">
      <alignment horizontal="left" wrapText="1" shrinkToFit="1"/>
    </xf>
    <xf numFmtId="3" fontId="21" fillId="24" borderId="10" xfId="0" applyNumberFormat="1" applyFont="1" applyFill="1" applyBorder="1" applyAlignment="1">
      <alignment horizontal="left" wrapText="1" shrinkToFit="1"/>
    </xf>
    <xf numFmtId="3" fontId="21" fillId="24" borderId="10" xfId="46" applyNumberFormat="1" applyFont="1" applyFill="1" applyBorder="1" applyAlignment="1">
      <alignment horizontal="left" wrapText="1" shrinkToFit="1"/>
      <protection/>
    </xf>
    <xf numFmtId="3" fontId="21" fillId="24" borderId="10" xfId="47" applyNumberFormat="1" applyFont="1" applyFill="1" applyBorder="1" applyAlignment="1">
      <alignment horizontal="left" wrapText="1" shrinkToFit="1"/>
      <protection/>
    </xf>
    <xf numFmtId="3" fontId="21" fillId="27" borderId="11" xfId="0" applyNumberFormat="1" applyFont="1" applyFill="1" applyBorder="1" applyAlignment="1">
      <alignment horizontal="left" wrapText="1"/>
    </xf>
    <xf numFmtId="3" fontId="21" fillId="28" borderId="12" xfId="47" applyNumberFormat="1" applyFont="1" applyFill="1" applyBorder="1" applyAlignment="1">
      <alignment horizontal="left" wrapText="1" shrinkToFit="1"/>
      <protection/>
    </xf>
    <xf numFmtId="3" fontId="21" fillId="28" borderId="12" xfId="0" applyNumberFormat="1" applyFont="1" applyFill="1" applyBorder="1" applyAlignment="1">
      <alignment horizontal="left" wrapText="1" shrinkToFit="1"/>
    </xf>
    <xf numFmtId="3" fontId="21" fillId="24" borderId="12" xfId="47" applyNumberFormat="1" applyFont="1" applyFill="1" applyBorder="1" applyAlignment="1">
      <alignment horizontal="left" wrapText="1" shrinkToFit="1"/>
      <protection/>
    </xf>
    <xf numFmtId="3" fontId="21" fillId="24" borderId="12" xfId="0" applyNumberFormat="1" applyFont="1" applyFill="1" applyBorder="1" applyAlignment="1">
      <alignment horizontal="left" wrapText="1" shrinkToFit="1"/>
    </xf>
    <xf numFmtId="3" fontId="21" fillId="24" borderId="12" xfId="46" applyNumberFormat="1" applyFont="1" applyFill="1" applyBorder="1" applyAlignment="1">
      <alignment horizontal="left" wrapText="1" shrinkToFit="1"/>
      <protection/>
    </xf>
    <xf numFmtId="3" fontId="21" fillId="26" borderId="12" xfId="0" applyNumberFormat="1" applyFont="1" applyFill="1" applyBorder="1" applyAlignment="1">
      <alignment horizontal="left" wrapText="1" shrinkToFit="1"/>
    </xf>
    <xf numFmtId="3" fontId="21" fillId="9" borderId="12" xfId="0" applyNumberFormat="1" applyFont="1" applyFill="1" applyBorder="1" applyAlignment="1">
      <alignment horizontal="left" wrapText="1" shrinkToFit="1"/>
    </xf>
    <xf numFmtId="3" fontId="21" fillId="29" borderId="10" xfId="0" applyNumberFormat="1" applyFont="1" applyFill="1" applyBorder="1" applyAlignment="1">
      <alignment horizontal="left" wrapText="1"/>
    </xf>
    <xf numFmtId="3" fontId="21" fillId="29" borderId="12" xfId="0" applyNumberFormat="1" applyFont="1" applyFill="1" applyBorder="1" applyAlignment="1">
      <alignment horizontal="left" wrapText="1"/>
    </xf>
    <xf numFmtId="0" fontId="21" fillId="29" borderId="0" xfId="0" applyFont="1" applyFill="1" applyAlignment="1">
      <alignment horizontal="left" vertical="top" wrapText="1" shrinkToFit="1"/>
    </xf>
    <xf numFmtId="3" fontId="21" fillId="30" borderId="10" xfId="46" applyNumberFormat="1" applyFont="1" applyFill="1" applyBorder="1" applyAlignment="1">
      <alignment horizontal="left" wrapText="1" shrinkToFit="1"/>
      <protection/>
    </xf>
    <xf numFmtId="3" fontId="21" fillId="30" borderId="12" xfId="46" applyNumberFormat="1" applyFont="1" applyFill="1" applyBorder="1" applyAlignment="1">
      <alignment horizontal="left" wrapText="1" shrinkToFit="1"/>
      <protection/>
    </xf>
    <xf numFmtId="3" fontId="21" fillId="30" borderId="12" xfId="0" applyNumberFormat="1" applyFont="1" applyFill="1" applyBorder="1" applyAlignment="1">
      <alignment horizontal="left" wrapText="1" shrinkToFit="1"/>
    </xf>
    <xf numFmtId="3" fontId="21" fillId="29" borderId="10" xfId="0" applyNumberFormat="1" applyFont="1" applyFill="1" applyBorder="1" applyAlignment="1">
      <alignment horizontal="left" wrapText="1" shrinkToFit="1"/>
    </xf>
    <xf numFmtId="3" fontId="21" fillId="29" borderId="12" xfId="47" applyNumberFormat="1" applyFont="1" applyFill="1" applyBorder="1" applyAlignment="1">
      <alignment horizontal="left" wrapText="1" shrinkToFit="1"/>
      <protection/>
    </xf>
    <xf numFmtId="3" fontId="21" fillId="29" borderId="12" xfId="0" applyNumberFormat="1" applyFont="1" applyFill="1" applyBorder="1" applyAlignment="1">
      <alignment horizontal="left" wrapText="1" shrinkToFit="1"/>
    </xf>
    <xf numFmtId="0" fontId="21" fillId="30" borderId="0" xfId="0" applyFont="1" applyFill="1" applyBorder="1" applyAlignment="1">
      <alignment horizontal="left" vertical="top" wrapText="1" shrinkToFit="1"/>
    </xf>
    <xf numFmtId="0" fontId="21" fillId="30" borderId="0" xfId="0" applyFont="1" applyFill="1" applyAlignment="1">
      <alignment horizontal="left" vertical="top" wrapText="1" shrinkToFit="1"/>
    </xf>
    <xf numFmtId="0" fontId="21" fillId="31" borderId="0" xfId="0" applyFont="1" applyFill="1" applyAlignment="1">
      <alignment horizontal="left" vertical="top" wrapText="1" shrinkToFit="1"/>
    </xf>
    <xf numFmtId="3" fontId="21" fillId="31" borderId="12" xfId="0" applyNumberFormat="1" applyFont="1" applyFill="1" applyBorder="1" applyAlignment="1">
      <alignment horizontal="left" wrapText="1" shrinkToFit="1"/>
    </xf>
    <xf numFmtId="3" fontId="21" fillId="0" borderId="0" xfId="0" applyNumberFormat="1" applyFont="1" applyFill="1" applyAlignment="1">
      <alignment horizontal="left" vertical="top" wrapText="1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2" fillId="0" borderId="0" xfId="0" applyFont="1" applyFill="1" applyBorder="1" applyAlignment="1">
      <alignment horizontal="left" vertical="top" wrapText="1" shrinkToFit="1"/>
    </xf>
    <xf numFmtId="0" fontId="21" fillId="0" borderId="0" xfId="0" applyFont="1" applyFill="1" applyAlignment="1">
      <alignment horizontal="left" vertical="top" wrapText="1" shrinkToFit="1"/>
    </xf>
    <xf numFmtId="3" fontId="21" fillId="27" borderId="11" xfId="0" applyNumberFormat="1" applyFont="1" applyFill="1" applyBorder="1" applyAlignment="1">
      <alignment horizontal="left" vertical="center" wrapText="1"/>
    </xf>
    <xf numFmtId="3" fontId="21" fillId="28" borderId="12" xfId="47" applyNumberFormat="1" applyFont="1" applyFill="1" applyBorder="1" applyAlignment="1">
      <alignment horizontal="left" vertical="center" wrapText="1" shrinkToFit="1"/>
      <protection/>
    </xf>
    <xf numFmtId="3" fontId="21" fillId="28" borderId="12" xfId="0" applyNumberFormat="1" applyFont="1" applyFill="1" applyBorder="1" applyAlignment="1">
      <alignment horizontal="left" vertical="center" wrapText="1" shrinkToFit="1"/>
    </xf>
    <xf numFmtId="0" fontId="21" fillId="24" borderId="0" xfId="0" applyFont="1" applyFill="1" applyAlignment="1">
      <alignment horizontal="left" vertical="center" wrapText="1" shrinkToFit="1"/>
    </xf>
    <xf numFmtId="3" fontId="21" fillId="24" borderId="12" xfId="0" applyNumberFormat="1" applyFont="1" applyFill="1" applyBorder="1" applyAlignment="1">
      <alignment horizontal="right" wrapText="1" shrinkToFit="1"/>
    </xf>
    <xf numFmtId="2" fontId="21" fillId="24" borderId="0" xfId="0" applyNumberFormat="1" applyFont="1" applyFill="1" applyAlignment="1">
      <alignment horizontal="right" vertical="top" wrapText="1" shrinkToFit="1"/>
    </xf>
    <xf numFmtId="1" fontId="21" fillId="24" borderId="0" xfId="0" applyNumberFormat="1" applyFont="1" applyFill="1" applyAlignment="1">
      <alignment vertical="top" wrapText="1" shrinkToFit="1"/>
    </xf>
    <xf numFmtId="1" fontId="21" fillId="28" borderId="13" xfId="47" applyNumberFormat="1" applyFont="1" applyFill="1" applyBorder="1" applyAlignment="1">
      <alignment horizontal="left" vertical="center" wrapText="1" shrinkToFit="1"/>
      <protection/>
    </xf>
    <xf numFmtId="1" fontId="21" fillId="27" borderId="14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center" vertical="center" wrapText="1" shrinkToFit="1"/>
    </xf>
    <xf numFmtId="3" fontId="23" fillId="32" borderId="10" xfId="0" applyNumberFormat="1" applyFont="1" applyFill="1" applyBorder="1" applyAlignment="1">
      <alignment horizontal="center" vertical="center" wrapText="1" shrinkToFit="1"/>
    </xf>
    <xf numFmtId="3" fontId="23" fillId="32" borderId="12" xfId="0" applyNumberFormat="1" applyFont="1" applyFill="1" applyBorder="1" applyAlignment="1">
      <alignment horizontal="center" vertical="center" wrapText="1" shrinkToFit="1"/>
    </xf>
    <xf numFmtId="1" fontId="23" fillId="32" borderId="13" xfId="0" applyNumberFormat="1" applyFont="1" applyFill="1" applyBorder="1" applyAlignment="1">
      <alignment horizontal="center" vertical="center" wrapText="1" shrinkToFit="1"/>
    </xf>
    <xf numFmtId="3" fontId="21" fillId="24" borderId="0" xfId="0" applyNumberFormat="1" applyFont="1" applyFill="1" applyAlignment="1">
      <alignment vertical="top" wrapText="1" shrinkToFit="1"/>
    </xf>
    <xf numFmtId="3" fontId="26" fillId="15" borderId="12" xfId="0" applyNumberFormat="1" applyFont="1" applyFill="1" applyBorder="1" applyAlignment="1">
      <alignment horizontal="left" wrapText="1" shrinkToFit="1"/>
    </xf>
    <xf numFmtId="49" fontId="25" fillId="27" borderId="15" xfId="0" applyNumberFormat="1" applyFont="1" applyFill="1" applyBorder="1" applyAlignment="1">
      <alignment vertical="center"/>
    </xf>
    <xf numFmtId="3" fontId="21" fillId="24" borderId="12" xfId="0" applyNumberFormat="1" applyFont="1" applyFill="1" applyBorder="1" applyAlignment="1">
      <alignment horizontal="right" wrapText="1"/>
    </xf>
    <xf numFmtId="3" fontId="21" fillId="24" borderId="12" xfId="47" applyNumberFormat="1" applyFont="1" applyFill="1" applyBorder="1" applyAlignment="1">
      <alignment horizontal="right" wrapText="1" shrinkToFit="1"/>
      <protection/>
    </xf>
    <xf numFmtId="1" fontId="21" fillId="24" borderId="13" xfId="47" applyNumberFormat="1" applyFont="1" applyFill="1" applyBorder="1" applyAlignment="1">
      <alignment horizontal="right" wrapText="1" shrinkToFit="1"/>
      <protection/>
    </xf>
    <xf numFmtId="3" fontId="21" fillId="29" borderId="12" xfId="0" applyNumberFormat="1" applyFont="1" applyFill="1" applyBorder="1" applyAlignment="1">
      <alignment horizontal="right" wrapText="1"/>
    </xf>
    <xf numFmtId="3" fontId="21" fillId="29" borderId="12" xfId="0" applyNumberFormat="1" applyFont="1" applyFill="1" applyBorder="1" applyAlignment="1">
      <alignment horizontal="right" wrapText="1" shrinkToFit="1"/>
    </xf>
    <xf numFmtId="1" fontId="21" fillId="29" borderId="13" xfId="0" applyNumberFormat="1" applyFont="1" applyFill="1" applyBorder="1" applyAlignment="1">
      <alignment horizontal="right" wrapText="1"/>
    </xf>
    <xf numFmtId="3" fontId="21" fillId="24" borderId="12" xfId="46" applyNumberFormat="1" applyFont="1" applyFill="1" applyBorder="1" applyAlignment="1">
      <alignment horizontal="right" wrapText="1" shrinkToFit="1"/>
      <protection/>
    </xf>
    <xf numFmtId="1" fontId="21" fillId="24" borderId="13" xfId="46" applyNumberFormat="1" applyFont="1" applyFill="1" applyBorder="1" applyAlignment="1">
      <alignment horizontal="right" wrapText="1" shrinkToFit="1"/>
      <protection/>
    </xf>
    <xf numFmtId="3" fontId="21" fillId="26" borderId="12" xfId="0" applyNumberFormat="1" applyFont="1" applyFill="1" applyBorder="1" applyAlignment="1">
      <alignment horizontal="right" wrapText="1" shrinkToFit="1"/>
    </xf>
    <xf numFmtId="3" fontId="21" fillId="30" borderId="12" xfId="46" applyNumberFormat="1" applyFont="1" applyFill="1" applyBorder="1" applyAlignment="1">
      <alignment horizontal="right" wrapText="1" shrinkToFit="1"/>
      <protection/>
    </xf>
    <xf numFmtId="3" fontId="21" fillId="30" borderId="12" xfId="0" applyNumberFormat="1" applyFont="1" applyFill="1" applyBorder="1" applyAlignment="1">
      <alignment horizontal="right" wrapText="1" shrinkToFit="1"/>
    </xf>
    <xf numFmtId="1" fontId="21" fillId="30" borderId="13" xfId="46" applyNumberFormat="1" applyFont="1" applyFill="1" applyBorder="1" applyAlignment="1">
      <alignment horizontal="right" wrapText="1" shrinkToFit="1"/>
      <protection/>
    </xf>
    <xf numFmtId="3" fontId="21" fillId="25" borderId="12" xfId="0" applyNumberFormat="1" applyFont="1" applyFill="1" applyBorder="1" applyAlignment="1">
      <alignment horizontal="right" wrapText="1" shrinkToFit="1"/>
    </xf>
    <xf numFmtId="3" fontId="21" fillId="0" borderId="12" xfId="0" applyNumberFormat="1" applyFont="1" applyFill="1" applyBorder="1" applyAlignment="1">
      <alignment horizontal="right" wrapText="1" shrinkToFit="1"/>
    </xf>
    <xf numFmtId="3" fontId="21" fillId="28" borderId="12" xfId="0" applyNumberFormat="1" applyFont="1" applyFill="1" applyBorder="1" applyAlignment="1">
      <alignment horizontal="right" wrapText="1" shrinkToFit="1"/>
    </xf>
    <xf numFmtId="1" fontId="21" fillId="9" borderId="13" xfId="47" applyNumberFormat="1" applyFont="1" applyFill="1" applyBorder="1" applyAlignment="1">
      <alignment horizontal="right" wrapText="1" shrinkToFit="1"/>
      <protection/>
    </xf>
    <xf numFmtId="3" fontId="21" fillId="29" borderId="12" xfId="47" applyNumberFormat="1" applyFont="1" applyFill="1" applyBorder="1" applyAlignment="1">
      <alignment horizontal="right" wrapText="1" shrinkToFit="1"/>
      <protection/>
    </xf>
    <xf numFmtId="1" fontId="21" fillId="29" borderId="13" xfId="47" applyNumberFormat="1" applyFont="1" applyFill="1" applyBorder="1" applyAlignment="1">
      <alignment horizontal="right" wrapText="1" shrinkToFit="1"/>
      <protection/>
    </xf>
    <xf numFmtId="3" fontId="21" fillId="9" borderId="12" xfId="0" applyNumberFormat="1" applyFont="1" applyFill="1" applyBorder="1" applyAlignment="1">
      <alignment horizontal="right" wrapText="1" shrinkToFit="1"/>
    </xf>
    <xf numFmtId="3" fontId="21" fillId="24" borderId="12" xfId="38" applyNumberFormat="1" applyFont="1" applyFill="1" applyBorder="1" applyAlignment="1">
      <alignment horizontal="right" wrapText="1" shrinkToFit="1"/>
    </xf>
    <xf numFmtId="3" fontId="21" fillId="29" borderId="16" xfId="38" applyNumberFormat="1" applyFont="1" applyFill="1" applyBorder="1" applyAlignment="1">
      <alignment horizontal="right" wrapText="1" shrinkToFit="1"/>
    </xf>
    <xf numFmtId="3" fontId="21" fillId="31" borderId="12" xfId="0" applyNumberFormat="1" applyFont="1" applyFill="1" applyBorder="1" applyAlignment="1">
      <alignment horizontal="right" wrapText="1" shrinkToFit="1"/>
    </xf>
    <xf numFmtId="3" fontId="21" fillId="29" borderId="12" xfId="0" applyNumberFormat="1" applyFont="1" applyFill="1" applyBorder="1" applyAlignment="1">
      <alignment vertical="center" wrapText="1" shrinkToFit="1"/>
    </xf>
    <xf numFmtId="3" fontId="21" fillId="29" borderId="12" xfId="0" applyNumberFormat="1" applyFont="1" applyFill="1" applyBorder="1" applyAlignment="1">
      <alignment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1" fillId="0" borderId="0" xfId="0" applyFont="1" applyFill="1" applyAlignment="1">
      <alignment horizontal="left" vertical="top" wrapText="1" shrinkToFit="1"/>
    </xf>
    <xf numFmtId="0" fontId="23" fillId="0" borderId="0" xfId="0" applyFont="1" applyFill="1" applyAlignment="1">
      <alignment horizontal="left" vertical="top" wrapText="1" shrinkToFit="1"/>
    </xf>
    <xf numFmtId="0" fontId="24" fillId="0" borderId="0" xfId="0" applyFont="1" applyFill="1" applyBorder="1" applyAlignment="1">
      <alignment horizontal="left" vertical="top" wrapText="1" shrinkToFit="1"/>
    </xf>
    <xf numFmtId="0" fontId="23" fillId="0" borderId="0" xfId="0" applyFont="1" applyFill="1" applyBorder="1" applyAlignment="1">
      <alignment horizontal="left" vertical="top" wrapText="1" shrinkToFit="1"/>
    </xf>
    <xf numFmtId="0" fontId="21" fillId="0" borderId="0" xfId="0" applyFont="1" applyFill="1" applyBorder="1" applyAlignment="1">
      <alignment horizontal="left" wrapText="1" shrinkToFit="1"/>
    </xf>
    <xf numFmtId="0" fontId="22" fillId="0" borderId="0" xfId="0" applyFont="1" applyFill="1" applyBorder="1" applyAlignment="1">
      <alignment horizontal="left" wrapText="1" shrinkToFit="1"/>
    </xf>
    <xf numFmtId="0" fontId="21" fillId="0" borderId="0" xfId="0" applyFont="1" applyFill="1" applyAlignment="1">
      <alignment horizontal="left" wrapText="1" shrinkToFit="1"/>
    </xf>
    <xf numFmtId="3" fontId="27" fillId="24" borderId="0" xfId="0" applyNumberFormat="1" applyFont="1" applyFill="1" applyBorder="1" applyAlignment="1">
      <alignment vertical="top" wrapText="1" shrinkToFit="1"/>
    </xf>
    <xf numFmtId="3" fontId="26" fillId="15" borderId="12" xfId="0" applyNumberFormat="1" applyFont="1" applyFill="1" applyBorder="1" applyAlignment="1">
      <alignment wrapText="1" shrinkToFit="1"/>
    </xf>
    <xf numFmtId="3" fontId="26" fillId="15" borderId="12" xfId="0" applyNumberFormat="1" applyFont="1" applyFill="1" applyBorder="1" applyAlignment="1">
      <alignment vertical="center" wrapText="1" shrinkToFit="1"/>
    </xf>
    <xf numFmtId="3" fontId="21" fillId="24" borderId="12" xfId="0" applyNumberFormat="1" applyFont="1" applyFill="1" applyBorder="1" applyAlignment="1">
      <alignment horizontal="left" wrapText="1"/>
    </xf>
    <xf numFmtId="3" fontId="21" fillId="26" borderId="12" xfId="0" applyNumberFormat="1" applyFont="1" applyFill="1" applyBorder="1" applyAlignment="1">
      <alignment horizontal="right" wrapText="1"/>
    </xf>
    <xf numFmtId="0" fontId="21" fillId="0" borderId="12" xfId="0" applyFont="1" applyBorder="1" applyAlignment="1">
      <alignment horizontal="lef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2" xfId="0" applyNumberFormat="1" applyFont="1" applyBorder="1" applyAlignment="1">
      <alignment horizontal="right" wrapText="1"/>
    </xf>
    <xf numFmtId="0" fontId="21" fillId="0" borderId="12" xfId="47" applyFont="1" applyFill="1" applyBorder="1" applyAlignment="1">
      <alignment horizontal="left" wrapText="1"/>
      <protection/>
    </xf>
    <xf numFmtId="0" fontId="21" fillId="0" borderId="12" xfId="0" applyFont="1" applyFill="1" applyBorder="1" applyAlignment="1">
      <alignment horizontal="left" wrapText="1"/>
    </xf>
    <xf numFmtId="3" fontId="21" fillId="0" borderId="12" xfId="47" applyNumberFormat="1" applyFont="1" applyFill="1" applyBorder="1" applyAlignment="1">
      <alignment horizontal="right" wrapText="1"/>
      <protection/>
    </xf>
    <xf numFmtId="0" fontId="3" fillId="24" borderId="0" xfId="0" applyFont="1" applyFill="1" applyBorder="1" applyAlignment="1">
      <alignment horizontal="left" vertical="top" wrapText="1" shrinkToFit="1"/>
    </xf>
    <xf numFmtId="3" fontId="21" fillId="26" borderId="10" xfId="46" applyNumberFormat="1" applyFont="1" applyFill="1" applyBorder="1" applyAlignment="1">
      <alignment horizontal="left" wrapText="1" shrinkToFit="1"/>
      <protection/>
    </xf>
    <xf numFmtId="3" fontId="21" fillId="26" borderId="12" xfId="46" applyNumberFormat="1" applyFont="1" applyFill="1" applyBorder="1" applyAlignment="1">
      <alignment horizontal="left" wrapText="1" shrinkToFit="1"/>
      <protection/>
    </xf>
    <xf numFmtId="3" fontId="21" fillId="26" borderId="12" xfId="46" applyNumberFormat="1" applyFont="1" applyFill="1" applyBorder="1" applyAlignment="1">
      <alignment horizontal="right" wrapText="1" shrinkToFit="1"/>
      <protection/>
    </xf>
    <xf numFmtId="3" fontId="21" fillId="0" borderId="10" xfId="46" applyNumberFormat="1" applyFont="1" applyFill="1" applyBorder="1" applyAlignment="1">
      <alignment horizontal="left" wrapText="1" shrinkToFit="1"/>
      <protection/>
    </xf>
    <xf numFmtId="3" fontId="21" fillId="0" borderId="12" xfId="46" applyNumberFormat="1" applyFont="1" applyFill="1" applyBorder="1" applyAlignment="1">
      <alignment horizontal="left" wrapText="1" shrinkToFit="1"/>
      <protection/>
    </xf>
    <xf numFmtId="3" fontId="21" fillId="0" borderId="12" xfId="0" applyNumberFormat="1" applyFont="1" applyFill="1" applyBorder="1" applyAlignment="1">
      <alignment horizontal="left" wrapText="1" shrinkToFit="1"/>
    </xf>
    <xf numFmtId="3" fontId="21" fillId="0" borderId="12" xfId="46" applyNumberFormat="1" applyFont="1" applyFill="1" applyBorder="1" applyAlignment="1">
      <alignment horizontal="right" wrapText="1" shrinkToFit="1"/>
      <protection/>
    </xf>
    <xf numFmtId="1" fontId="21" fillId="0" borderId="13" xfId="46" applyNumberFormat="1" applyFont="1" applyFill="1" applyBorder="1" applyAlignment="1">
      <alignment horizontal="right" wrapText="1" shrinkToFit="1"/>
      <protection/>
    </xf>
    <xf numFmtId="0" fontId="28" fillId="0" borderId="0" xfId="0" applyFont="1" applyFill="1" applyBorder="1" applyAlignment="1">
      <alignment horizontal="left" vertical="top" wrapText="1" shrinkToFit="1"/>
    </xf>
    <xf numFmtId="0" fontId="28" fillId="0" borderId="0" xfId="0" applyFont="1" applyFill="1" applyAlignment="1">
      <alignment horizontal="left" vertical="top" wrapText="1" shrinkToFit="1"/>
    </xf>
    <xf numFmtId="0" fontId="28" fillId="24" borderId="0" xfId="0" applyFont="1" applyFill="1" applyAlignment="1">
      <alignment horizontal="left" vertical="top" wrapText="1" shrinkToFit="1"/>
    </xf>
    <xf numFmtId="3" fontId="21" fillId="0" borderId="12" xfId="47" applyNumberFormat="1" applyFont="1" applyFill="1" applyBorder="1" applyAlignment="1">
      <alignment horizontal="left" wrapText="1" shrinkToFit="1"/>
      <protection/>
    </xf>
    <xf numFmtId="0" fontId="21" fillId="0" borderId="0" xfId="0" applyFont="1" applyFill="1" applyAlignment="1">
      <alignment horizontal="left" vertical="center" wrapText="1" shrinkToFit="1"/>
    </xf>
    <xf numFmtId="2" fontId="21" fillId="0" borderId="0" xfId="0" applyNumberFormat="1" applyFont="1" applyFill="1" applyAlignment="1">
      <alignment horizontal="right" vertical="top" wrapText="1" shrinkToFit="1"/>
    </xf>
    <xf numFmtId="3" fontId="21" fillId="0" borderId="0" xfId="0" applyNumberFormat="1" applyFont="1" applyFill="1" applyAlignment="1">
      <alignment vertical="top" wrapText="1" shrinkToFit="1"/>
    </xf>
    <xf numFmtId="0" fontId="21" fillId="24" borderId="13" xfId="47" applyNumberFormat="1" applyFont="1" applyFill="1" applyBorder="1" applyAlignment="1">
      <alignment horizontal="right" wrapText="1" shrinkToFit="1"/>
      <protection/>
    </xf>
    <xf numFmtId="0" fontId="21" fillId="29" borderId="13" xfId="47" applyNumberFormat="1" applyFont="1" applyFill="1" applyBorder="1" applyAlignment="1">
      <alignment horizontal="right" wrapText="1" shrinkToFit="1"/>
      <protection/>
    </xf>
    <xf numFmtId="0" fontId="21" fillId="9" borderId="13" xfId="47" applyNumberFormat="1" applyFont="1" applyFill="1" applyBorder="1" applyAlignment="1">
      <alignment horizontal="right" wrapText="1" shrinkToFit="1"/>
      <protection/>
    </xf>
    <xf numFmtId="3" fontId="21" fillId="25" borderId="12" xfId="47" applyNumberFormat="1" applyFont="1" applyFill="1" applyBorder="1" applyAlignment="1">
      <alignment horizontal="left" wrapText="1" shrinkToFit="1"/>
      <protection/>
    </xf>
    <xf numFmtId="3" fontId="21" fillId="25" borderId="10" xfId="47" applyNumberFormat="1" applyFont="1" applyFill="1" applyBorder="1" applyAlignment="1">
      <alignment horizontal="left" wrapText="1" shrinkToFit="1"/>
      <protection/>
    </xf>
    <xf numFmtId="3" fontId="21" fillId="25" borderId="12" xfId="0" applyNumberFormat="1" applyFont="1" applyFill="1" applyBorder="1" applyAlignment="1">
      <alignment horizontal="right" wrapText="1"/>
    </xf>
    <xf numFmtId="3" fontId="21" fillId="25" borderId="12" xfId="47" applyNumberFormat="1" applyFont="1" applyFill="1" applyBorder="1" applyAlignment="1">
      <alignment horizontal="right" wrapText="1" shrinkToFit="1"/>
      <protection/>
    </xf>
    <xf numFmtId="1" fontId="21" fillId="25" borderId="13" xfId="47" applyNumberFormat="1" applyFont="1" applyFill="1" applyBorder="1" applyAlignment="1">
      <alignment horizontal="right" wrapText="1" shrinkToFit="1"/>
      <protection/>
    </xf>
    <xf numFmtId="3" fontId="21" fillId="0" borderId="12" xfId="0" applyNumberFormat="1" applyFont="1" applyFill="1" applyBorder="1" applyAlignment="1">
      <alignment horizontal="right" wrapText="1"/>
    </xf>
    <xf numFmtId="3" fontId="21" fillId="0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21" fillId="9" borderId="13" xfId="0" applyNumberFormat="1" applyFont="1" applyFill="1" applyBorder="1" applyAlignment="1">
      <alignment horizontal="right" wrapText="1" shrinkToFit="1"/>
    </xf>
    <xf numFmtId="0" fontId="21" fillId="33" borderId="13" xfId="0" applyNumberFormat="1" applyFont="1" applyFill="1" applyBorder="1" applyAlignment="1">
      <alignment horizontal="right" wrapText="1" shrinkToFit="1"/>
    </xf>
    <xf numFmtId="0" fontId="21" fillId="24" borderId="13" xfId="0" applyNumberFormat="1" applyFont="1" applyFill="1" applyBorder="1" applyAlignment="1">
      <alignment horizontal="right" wrapText="1" shrinkToFit="1"/>
    </xf>
    <xf numFmtId="0" fontId="21" fillId="29" borderId="13" xfId="0" applyNumberFormat="1" applyFont="1" applyFill="1" applyBorder="1" applyAlignment="1">
      <alignment horizontal="right" wrapText="1" shrinkToFit="1"/>
    </xf>
    <xf numFmtId="0" fontId="21" fillId="26" borderId="13" xfId="0" applyNumberFormat="1" applyFont="1" applyFill="1" applyBorder="1" applyAlignment="1">
      <alignment horizontal="right" wrapText="1" shrinkToFit="1"/>
    </xf>
    <xf numFmtId="0" fontId="21" fillId="30" borderId="13" xfId="0" applyNumberFormat="1" applyFont="1" applyFill="1" applyBorder="1" applyAlignment="1">
      <alignment horizontal="right" wrapText="1" shrinkToFit="1"/>
    </xf>
    <xf numFmtId="0" fontId="28" fillId="29" borderId="13" xfId="0" applyNumberFormat="1" applyFont="1" applyFill="1" applyBorder="1" applyAlignment="1">
      <alignment horizontal="right" wrapText="1" shrinkToFit="1"/>
    </xf>
    <xf numFmtId="0" fontId="21" fillId="24" borderId="17" xfId="0" applyNumberFormat="1" applyFont="1" applyFill="1" applyBorder="1" applyAlignment="1">
      <alignment horizontal="left" vertical="top" wrapText="1" shrinkToFit="1"/>
    </xf>
    <xf numFmtId="0" fontId="21" fillId="0" borderId="0" xfId="0" applyNumberFormat="1" applyFont="1" applyFill="1" applyAlignment="1">
      <alignment vertical="top" wrapText="1" shrinkToFit="1"/>
    </xf>
    <xf numFmtId="3" fontId="21" fillId="25" borderId="12" xfId="0" applyNumberFormat="1" applyFont="1" applyFill="1" applyBorder="1" applyAlignment="1">
      <alignment horizontal="left" wrapText="1" shrinkToFit="1"/>
    </xf>
    <xf numFmtId="3" fontId="21" fillId="0" borderId="10" xfId="0" applyNumberFormat="1" applyFont="1" applyFill="1" applyBorder="1" applyAlignment="1">
      <alignment horizontal="left" wrapText="1" shrinkToFit="1"/>
    </xf>
    <xf numFmtId="0" fontId="21" fillId="24" borderId="12" xfId="0" applyFont="1" applyFill="1" applyBorder="1" applyAlignment="1">
      <alignment horizontal="left" wrapText="1" shrinkToFit="1"/>
    </xf>
    <xf numFmtId="3" fontId="21" fillId="0" borderId="12" xfId="38" applyNumberFormat="1" applyFont="1" applyFill="1" applyBorder="1" applyAlignment="1">
      <alignment horizontal="right" wrapText="1" shrinkToFit="1"/>
    </xf>
    <xf numFmtId="0" fontId="21" fillId="0" borderId="13" xfId="0" applyNumberFormat="1" applyFont="1" applyFill="1" applyBorder="1" applyAlignment="1">
      <alignment horizontal="right" wrapText="1" shrinkToFit="1"/>
    </xf>
    <xf numFmtId="0" fontId="21" fillId="0" borderId="12" xfId="0" applyFont="1" applyFill="1" applyBorder="1" applyAlignment="1">
      <alignment horizontal="left" wrapText="1" shrinkToFit="1"/>
    </xf>
    <xf numFmtId="1" fontId="21" fillId="24" borderId="12" xfId="0" applyNumberFormat="1" applyFont="1" applyFill="1" applyBorder="1" applyAlignment="1">
      <alignment horizontal="left" wrapText="1" shrinkToFit="1"/>
    </xf>
    <xf numFmtId="0" fontId="21" fillId="0" borderId="13" xfId="47" applyNumberFormat="1" applyFont="1" applyFill="1" applyBorder="1" applyAlignment="1">
      <alignment horizontal="right" wrapText="1" shrinkToFit="1"/>
      <protection/>
    </xf>
    <xf numFmtId="0" fontId="21" fillId="0" borderId="0" xfId="0" applyFont="1" applyFill="1" applyBorder="1" applyAlignment="1">
      <alignment horizontal="left" vertical="center" wrapText="1" shrinkToFit="1"/>
    </xf>
    <xf numFmtId="2" fontId="21" fillId="0" borderId="0" xfId="0" applyNumberFormat="1" applyFont="1" applyFill="1" applyBorder="1" applyAlignment="1">
      <alignment horizontal="right" vertical="top" wrapText="1" shrinkToFit="1"/>
    </xf>
    <xf numFmtId="3" fontId="21" fillId="0" borderId="0" xfId="0" applyNumberFormat="1" applyFont="1" applyFill="1" applyBorder="1" applyAlignment="1">
      <alignment vertical="top" wrapText="1" shrinkToFit="1"/>
    </xf>
    <xf numFmtId="0" fontId="21" fillId="0" borderId="0" xfId="0" applyNumberFormat="1" applyFont="1" applyFill="1" applyBorder="1" applyAlignment="1">
      <alignment vertical="top" wrapText="1" shrinkToFit="1"/>
    </xf>
    <xf numFmtId="4" fontId="31" fillId="0" borderId="0" xfId="0" applyNumberFormat="1" applyFont="1" applyFill="1" applyBorder="1" applyAlignment="1">
      <alignment horizontal="right" vertical="top"/>
    </xf>
    <xf numFmtId="0" fontId="31" fillId="0" borderId="0" xfId="0" applyNumberFormat="1" applyFont="1" applyFill="1" applyBorder="1" applyAlignment="1">
      <alignment horizontal="left" vertical="top"/>
    </xf>
    <xf numFmtId="1" fontId="21" fillId="0" borderId="0" xfId="0" applyNumberFormat="1" applyFont="1" applyFill="1" applyBorder="1" applyAlignment="1">
      <alignment vertical="top" wrapText="1" shrinkToFit="1"/>
    </xf>
    <xf numFmtId="1" fontId="21" fillId="0" borderId="13" xfId="47" applyNumberFormat="1" applyFont="1" applyFill="1" applyBorder="1" applyAlignment="1">
      <alignment horizontal="right" wrapText="1" shrinkToFit="1"/>
      <protection/>
    </xf>
    <xf numFmtId="3" fontId="21" fillId="0" borderId="12" xfId="0" applyNumberFormat="1" applyFont="1" applyBorder="1" applyAlignment="1">
      <alignment horizontal="right" wrapText="1"/>
    </xf>
    <xf numFmtId="3" fontId="21" fillId="0" borderId="12" xfId="0" applyNumberFormat="1" applyFont="1" applyBorder="1" applyAlignment="1">
      <alignment horizontal="right" wrapText="1"/>
    </xf>
    <xf numFmtId="3" fontId="29" fillId="0" borderId="12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21" fillId="0" borderId="13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0" fontId="21" fillId="0" borderId="13" xfId="0" applyNumberFormat="1" applyFont="1" applyFill="1" applyBorder="1" applyAlignment="1">
      <alignment horizontal="right" wrapText="1"/>
    </xf>
    <xf numFmtId="0" fontId="21" fillId="0" borderId="13" xfId="0" applyNumberFormat="1" applyFont="1" applyBorder="1" applyAlignment="1">
      <alignment horizontal="right"/>
    </xf>
    <xf numFmtId="0" fontId="21" fillId="0" borderId="13" xfId="0" applyNumberFormat="1" applyFont="1" applyFill="1" applyBorder="1" applyAlignment="1">
      <alignment horizontal="right"/>
    </xf>
    <xf numFmtId="0" fontId="21" fillId="0" borderId="13" xfId="0" applyNumberFormat="1" applyFont="1" applyFill="1" applyBorder="1" applyAlignment="1">
      <alignment horizontal="right"/>
    </xf>
    <xf numFmtId="3" fontId="21" fillId="29" borderId="13" xfId="47" applyNumberFormat="1" applyFont="1" applyFill="1" applyBorder="1" applyAlignment="1">
      <alignment horizontal="right" wrapText="1" shrinkToFit="1"/>
      <protection/>
    </xf>
    <xf numFmtId="1" fontId="21" fillId="9" borderId="13" xfId="0" applyNumberFormat="1" applyFont="1" applyFill="1" applyBorder="1" applyAlignment="1">
      <alignment horizontal="right" wrapText="1" shrinkToFit="1"/>
    </xf>
    <xf numFmtId="0" fontId="21" fillId="0" borderId="13" xfId="47" applyFont="1" applyFill="1" applyBorder="1" applyAlignment="1">
      <alignment horizontal="right" vertical="center"/>
      <protection/>
    </xf>
    <xf numFmtId="3" fontId="21" fillId="29" borderId="13" xfId="0" applyNumberFormat="1" applyFont="1" applyFill="1" applyBorder="1" applyAlignment="1">
      <alignment horizontal="right" wrapText="1" shrinkToFit="1"/>
    </xf>
    <xf numFmtId="3" fontId="21" fillId="9" borderId="13" xfId="0" applyNumberFormat="1" applyFont="1" applyFill="1" applyBorder="1" applyAlignment="1">
      <alignment horizontal="right" wrapText="1" shrinkToFit="1"/>
    </xf>
    <xf numFmtId="0" fontId="21" fillId="0" borderId="13" xfId="47" applyNumberFormat="1" applyFont="1" applyFill="1" applyBorder="1" applyAlignment="1">
      <alignment horizontal="right"/>
      <protection/>
    </xf>
    <xf numFmtId="0" fontId="21" fillId="0" borderId="18" xfId="47" applyNumberFormat="1" applyFont="1" applyFill="1" applyBorder="1" applyAlignment="1">
      <alignment horizontal="right"/>
      <protection/>
    </xf>
    <xf numFmtId="3" fontId="26" fillId="15" borderId="10" xfId="0" applyNumberFormat="1" applyFont="1" applyFill="1" applyBorder="1" applyAlignment="1">
      <alignment horizontal="left" wrapText="1" shrinkToFit="1"/>
    </xf>
    <xf numFmtId="0" fontId="26" fillId="15" borderId="13" xfId="0" applyNumberFormat="1" applyFont="1" applyFill="1" applyBorder="1" applyAlignment="1">
      <alignment horizontal="right" wrapText="1" shrinkToFit="1"/>
    </xf>
    <xf numFmtId="0" fontId="3" fillId="24" borderId="17" xfId="0" applyNumberFormat="1" applyFont="1" applyFill="1" applyBorder="1" applyAlignment="1">
      <alignment vertical="top" wrapText="1" shrinkToFit="1"/>
    </xf>
    <xf numFmtId="0" fontId="3" fillId="24" borderId="17" xfId="0" applyNumberFormat="1" applyFont="1" applyFill="1" applyBorder="1" applyAlignment="1">
      <alignment horizontal="left" vertical="top" wrapText="1" shrinkToFit="1"/>
    </xf>
    <xf numFmtId="0" fontId="3" fillId="24" borderId="0" xfId="0" applyFont="1" applyFill="1" applyBorder="1" applyAlignment="1">
      <alignment horizontal="left" vertical="top"/>
    </xf>
    <xf numFmtId="3" fontId="21" fillId="0" borderId="10" xfId="47" applyNumberFormat="1" applyFont="1" applyFill="1" applyBorder="1" applyAlignment="1">
      <alignment horizontal="left" wrapText="1" shrinkToFit="1"/>
      <protection/>
    </xf>
    <xf numFmtId="3" fontId="23" fillId="32" borderId="12" xfId="0" applyNumberFormat="1" applyFont="1" applyFill="1" applyBorder="1" applyAlignment="1">
      <alignment horizontal="right" vertical="center" wrapText="1" shrinkToFit="1"/>
    </xf>
    <xf numFmtId="3" fontId="21" fillId="28" borderId="12" xfId="47" applyNumberFormat="1" applyFont="1" applyFill="1" applyBorder="1" applyAlignment="1">
      <alignment horizontal="right" vertical="center" wrapText="1" shrinkToFit="1"/>
      <protection/>
    </xf>
    <xf numFmtId="3" fontId="21" fillId="27" borderId="11" xfId="0" applyNumberFormat="1" applyFont="1" applyFill="1" applyBorder="1" applyAlignment="1">
      <alignment horizontal="right" vertical="center" wrapText="1"/>
    </xf>
    <xf numFmtId="3" fontId="21" fillId="28" borderId="12" xfId="0" applyNumberFormat="1" applyFont="1" applyFill="1" applyBorder="1" applyAlignment="1">
      <alignment horizontal="right" vertical="center" wrapText="1" shrinkToFit="1"/>
    </xf>
    <xf numFmtId="0" fontId="3" fillId="24" borderId="0" xfId="0" applyFont="1" applyFill="1" applyBorder="1" applyAlignment="1">
      <alignment horizontal="right" vertical="center" wrapText="1" shrinkToFit="1"/>
    </xf>
    <xf numFmtId="0" fontId="21" fillId="0" borderId="0" xfId="0" applyFont="1" applyFill="1" applyAlignment="1">
      <alignment horizontal="right" vertical="center" wrapText="1" shrinkToFit="1"/>
    </xf>
    <xf numFmtId="0" fontId="21" fillId="0" borderId="0" xfId="0" applyFont="1" applyFill="1" applyBorder="1" applyAlignment="1">
      <alignment horizontal="right" vertical="center" wrapText="1" shrinkToFit="1"/>
    </xf>
    <xf numFmtId="0" fontId="21" fillId="24" borderId="0" xfId="0" applyFont="1" applyFill="1" applyAlignment="1">
      <alignment horizontal="right" vertical="center" wrapText="1" shrinkToFit="1"/>
    </xf>
    <xf numFmtId="2" fontId="27" fillId="24" borderId="0" xfId="0" applyNumberFormat="1" applyFont="1" applyFill="1" applyBorder="1" applyAlignment="1">
      <alignment horizontal="right" vertical="center" wrapText="1" shrinkToFit="1"/>
    </xf>
    <xf numFmtId="2" fontId="21" fillId="0" borderId="0" xfId="0" applyNumberFormat="1" applyFont="1" applyFill="1" applyAlignment="1">
      <alignment horizontal="right" vertical="center" wrapText="1" shrinkToFit="1"/>
    </xf>
    <xf numFmtId="2" fontId="21" fillId="0" borderId="0" xfId="0" applyNumberFormat="1" applyFont="1" applyFill="1" applyBorder="1" applyAlignment="1">
      <alignment horizontal="right" vertical="center" wrapText="1" shrinkToFit="1"/>
    </xf>
    <xf numFmtId="2" fontId="21" fillId="24" borderId="0" xfId="0" applyNumberFormat="1" applyFont="1" applyFill="1" applyAlignment="1">
      <alignment horizontal="right" vertical="center" wrapText="1" shrinkToFit="1"/>
    </xf>
    <xf numFmtId="0" fontId="21" fillId="24" borderId="0" xfId="0" applyFont="1" applyFill="1" applyBorder="1" applyAlignment="1">
      <alignment horizontal="right" vertical="center" wrapText="1" shrinkToFit="1"/>
    </xf>
    <xf numFmtId="2" fontId="3" fillId="24" borderId="0" xfId="0" applyNumberFormat="1" applyFont="1" applyFill="1" applyBorder="1" applyAlignment="1">
      <alignment horizontal="right" vertical="center" wrapText="1" shrinkToFit="1"/>
    </xf>
    <xf numFmtId="0" fontId="3" fillId="24" borderId="0" xfId="0" applyFont="1" applyFill="1" applyBorder="1" applyAlignment="1">
      <alignment horizontal="left" vertical="center" wrapText="1" shrinkToFit="1"/>
    </xf>
    <xf numFmtId="0" fontId="21" fillId="24" borderId="0" xfId="0" applyFont="1" applyFill="1" applyBorder="1" applyAlignment="1">
      <alignment horizontal="left" vertical="center" wrapText="1" shrinkToFit="1"/>
    </xf>
    <xf numFmtId="4" fontId="3" fillId="24" borderId="0" xfId="0" applyNumberFormat="1" applyFont="1" applyFill="1" applyBorder="1" applyAlignment="1">
      <alignment horizontal="right" vertical="center" wrapText="1" shrinkToFit="1"/>
    </xf>
    <xf numFmtId="2" fontId="3" fillId="24" borderId="0" xfId="0" applyNumberFormat="1" applyFont="1" applyFill="1" applyBorder="1" applyAlignment="1">
      <alignment vertical="center" wrapText="1" shrinkToFit="1"/>
    </xf>
    <xf numFmtId="2" fontId="21" fillId="0" borderId="0" xfId="0" applyNumberFormat="1" applyFont="1" applyFill="1" applyAlignment="1">
      <alignment vertical="center" wrapText="1" shrinkToFit="1"/>
    </xf>
    <xf numFmtId="2" fontId="21" fillId="0" borderId="0" xfId="0" applyNumberFormat="1" applyFont="1" applyFill="1" applyBorder="1" applyAlignment="1">
      <alignment vertical="center" wrapText="1" shrinkToFit="1"/>
    </xf>
    <xf numFmtId="2" fontId="21" fillId="24" borderId="0" xfId="0" applyNumberFormat="1" applyFont="1" applyFill="1" applyAlignment="1">
      <alignment vertical="center" wrapText="1" shrinkToFit="1"/>
    </xf>
    <xf numFmtId="3" fontId="21" fillId="0" borderId="12" xfId="0" applyNumberFormat="1" applyFont="1" applyFill="1" applyBorder="1" applyAlignment="1">
      <alignment horizontal="right" wrapText="1"/>
    </xf>
    <xf numFmtId="3" fontId="29" fillId="0" borderId="12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wrapText="1"/>
    </xf>
    <xf numFmtId="3" fontId="21" fillId="0" borderId="12" xfId="47" applyNumberFormat="1" applyFont="1" applyFill="1" applyBorder="1" applyAlignment="1">
      <alignment horizontal="right" wrapText="1" shrinkToFit="1"/>
      <protection/>
    </xf>
    <xf numFmtId="3" fontId="21" fillId="0" borderId="0" xfId="0" applyNumberFormat="1" applyFont="1" applyFill="1" applyAlignment="1">
      <alignment horizontal="left" wrapText="1" shrinkToFit="1"/>
    </xf>
    <xf numFmtId="3" fontId="21" fillId="0" borderId="19" xfId="0" applyNumberFormat="1" applyFont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 shrinkToFit="1"/>
    </xf>
    <xf numFmtId="3" fontId="21" fillId="28" borderId="12" xfId="47" applyNumberFormat="1" applyFont="1" applyFill="1" applyBorder="1" applyAlignment="1">
      <alignment horizontal="right" wrapText="1" shrinkToFit="1"/>
      <protection/>
    </xf>
    <xf numFmtId="3" fontId="21" fillId="0" borderId="20" xfId="47" applyNumberFormat="1" applyFont="1" applyFill="1" applyBorder="1" applyAlignment="1">
      <alignment horizontal="right" wrapText="1"/>
      <protection/>
    </xf>
    <xf numFmtId="3" fontId="21" fillId="0" borderId="12" xfId="47" applyNumberFormat="1" applyFont="1" applyFill="1" applyBorder="1" applyAlignment="1">
      <alignment horizontal="right"/>
      <protection/>
    </xf>
    <xf numFmtId="3" fontId="21" fillId="29" borderId="12" xfId="38" applyNumberFormat="1" applyFont="1" applyFill="1" applyBorder="1" applyAlignment="1">
      <alignment horizontal="right" wrapText="1" shrinkToFit="1"/>
    </xf>
    <xf numFmtId="3" fontId="21" fillId="9" borderId="12" xfId="0" applyNumberFormat="1" applyFont="1" applyFill="1" applyBorder="1" applyAlignment="1">
      <alignment horizontal="right" wrapText="1"/>
    </xf>
    <xf numFmtId="3" fontId="26" fillId="15" borderId="12" xfId="0" applyNumberFormat="1" applyFont="1" applyFill="1" applyBorder="1" applyAlignment="1">
      <alignment horizontal="right" wrapText="1" shrinkToFit="1"/>
    </xf>
    <xf numFmtId="2" fontId="3" fillId="24" borderId="0" xfId="0" applyNumberFormat="1" applyFont="1" applyFill="1" applyBorder="1" applyAlignment="1">
      <alignment horizontal="right" vertical="top" wrapText="1" shrinkToFit="1"/>
    </xf>
    <xf numFmtId="0" fontId="3" fillId="24" borderId="21" xfId="0" applyFont="1" applyFill="1" applyBorder="1" applyAlignment="1">
      <alignment horizontal="left" vertical="top"/>
    </xf>
    <xf numFmtId="0" fontId="3" fillId="24" borderId="22" xfId="0" applyFont="1" applyFill="1" applyBorder="1" applyAlignment="1">
      <alignment horizontal="left" vertical="top"/>
    </xf>
    <xf numFmtId="0" fontId="3" fillId="24" borderId="22" xfId="0" applyFont="1" applyFill="1" applyBorder="1" applyAlignment="1">
      <alignment horizontal="right" vertical="center" wrapText="1" shrinkToFit="1"/>
    </xf>
    <xf numFmtId="0" fontId="3" fillId="24" borderId="22" xfId="0" applyFont="1" applyFill="1" applyBorder="1" applyAlignment="1">
      <alignment horizontal="left" vertical="top" wrapText="1" shrinkToFit="1"/>
    </xf>
    <xf numFmtId="0" fontId="21" fillId="24" borderId="22" xfId="0" applyFont="1" applyFill="1" applyBorder="1" applyAlignment="1">
      <alignment horizontal="left" vertical="top" wrapText="1" shrinkToFit="1"/>
    </xf>
    <xf numFmtId="0" fontId="21" fillId="24" borderId="22" xfId="0" applyFont="1" applyFill="1" applyBorder="1" applyAlignment="1">
      <alignment horizontal="left" vertical="center" wrapText="1" shrinkToFit="1"/>
    </xf>
    <xf numFmtId="0" fontId="21" fillId="24" borderId="22" xfId="0" applyFont="1" applyFill="1" applyBorder="1" applyAlignment="1">
      <alignment horizontal="right" vertical="center" wrapText="1" shrinkToFit="1"/>
    </xf>
    <xf numFmtId="0" fontId="21" fillId="24" borderId="23" xfId="0" applyNumberFormat="1" applyFont="1" applyFill="1" applyBorder="1" applyAlignment="1">
      <alignment horizontal="left" vertical="top" wrapText="1" shrinkToFit="1"/>
    </xf>
    <xf numFmtId="3" fontId="28" fillId="0" borderId="0" xfId="0" applyNumberFormat="1" applyFont="1" applyFill="1" applyAlignment="1">
      <alignment vertical="top" wrapText="1" shrinkToFit="1"/>
    </xf>
    <xf numFmtId="1" fontId="28" fillId="0" borderId="0" xfId="0" applyNumberFormat="1" applyFont="1" applyFill="1" applyAlignment="1">
      <alignment vertical="top" wrapText="1" shrinkToFit="1"/>
    </xf>
    <xf numFmtId="1" fontId="21" fillId="0" borderId="0" xfId="0" applyNumberFormat="1" applyFont="1" applyFill="1" applyAlignment="1">
      <alignment vertical="top" wrapText="1" shrinkToFit="1"/>
    </xf>
    <xf numFmtId="3" fontId="22" fillId="0" borderId="0" xfId="0" applyNumberFormat="1" applyFont="1" applyFill="1" applyBorder="1" applyAlignment="1">
      <alignment vertical="top" wrapText="1" shrinkToFit="1"/>
    </xf>
    <xf numFmtId="3" fontId="22" fillId="0" borderId="0" xfId="0" applyNumberFormat="1" applyFont="1" applyFill="1" applyBorder="1" applyAlignment="1">
      <alignment vertical="center" wrapText="1" shrinkToFit="1"/>
    </xf>
    <xf numFmtId="3" fontId="21" fillId="0" borderId="0" xfId="0" applyNumberFormat="1" applyFont="1" applyFill="1" applyAlignment="1">
      <alignment wrapText="1" shrinkToFit="1"/>
    </xf>
    <xf numFmtId="3" fontId="33" fillId="0" borderId="0" xfId="0" applyNumberFormat="1" applyFont="1" applyFill="1" applyAlignment="1">
      <alignment vertical="top" wrapText="1" shrinkToFit="1"/>
    </xf>
    <xf numFmtId="0" fontId="21" fillId="0" borderId="0" xfId="0" applyFont="1" applyFill="1" applyBorder="1" applyAlignment="1">
      <alignment vertical="top" wrapText="1" shrinkToFit="1"/>
    </xf>
    <xf numFmtId="3" fontId="33" fillId="0" borderId="0" xfId="0" applyNumberFormat="1" applyFont="1" applyFill="1" applyBorder="1" applyAlignment="1">
      <alignment vertical="top" wrapText="1" shrinkToFit="1"/>
    </xf>
    <xf numFmtId="0" fontId="28" fillId="0" borderId="0" xfId="0" applyFont="1" applyFill="1" applyBorder="1" applyAlignment="1">
      <alignment vertical="top" wrapText="1" shrinkToFit="1"/>
    </xf>
    <xf numFmtId="0" fontId="33" fillId="0" borderId="0" xfId="0" applyFont="1" applyFill="1" applyBorder="1" applyAlignment="1">
      <alignment vertical="top" wrapText="1" shrinkToFi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3" xfId="0" applyNumberFormat="1" applyFont="1" applyFill="1" applyBorder="1" applyAlignment="1">
      <alignment wrapText="1"/>
    </xf>
    <xf numFmtId="3" fontId="21" fillId="24" borderId="0" xfId="0" applyNumberFormat="1" applyFont="1" applyFill="1" applyBorder="1" applyAlignment="1">
      <alignment horizontal="right" wrapText="1" shrinkToFit="1"/>
    </xf>
    <xf numFmtId="0" fontId="3" fillId="24" borderId="24" xfId="0" applyFont="1" applyFill="1" applyBorder="1" applyAlignment="1">
      <alignment horizontal="left" vertical="top"/>
    </xf>
    <xf numFmtId="3" fontId="23" fillId="32" borderId="25" xfId="0" applyNumberFormat="1" applyFont="1" applyFill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3" fontId="21" fillId="0" borderId="25" xfId="0" applyNumberFormat="1" applyFont="1" applyFill="1" applyBorder="1" applyAlignment="1">
      <alignment horizontal="left" wrapText="1" shrinkToFit="1"/>
    </xf>
    <xf numFmtId="3" fontId="21" fillId="29" borderId="25" xfId="0" applyNumberFormat="1" applyFont="1" applyFill="1" applyBorder="1" applyAlignment="1">
      <alignment vertical="center" wrapText="1"/>
    </xf>
    <xf numFmtId="3" fontId="21" fillId="29" borderId="25" xfId="47" applyNumberFormat="1" applyFont="1" applyFill="1" applyBorder="1" applyAlignment="1">
      <alignment horizontal="left" wrapText="1" shrinkToFit="1"/>
      <protection/>
    </xf>
    <xf numFmtId="0" fontId="0" fillId="0" borderId="0" xfId="0" applyFill="1" applyAlignment="1">
      <alignment/>
    </xf>
    <xf numFmtId="3" fontId="21" fillId="28" borderId="10" xfId="0" applyNumberFormat="1" applyFont="1" applyFill="1" applyBorder="1" applyAlignment="1">
      <alignment horizontal="left" vertical="center"/>
    </xf>
    <xf numFmtId="3" fontId="21" fillId="29" borderId="10" xfId="0" applyNumberFormat="1" applyFont="1" applyFill="1" applyBorder="1" applyAlignment="1">
      <alignment horizontal="left"/>
    </xf>
    <xf numFmtId="3" fontId="21" fillId="30" borderId="10" xfId="46" applyNumberFormat="1" applyFont="1" applyFill="1" applyBorder="1" applyAlignment="1">
      <alignment horizontal="left"/>
      <protection/>
    </xf>
    <xf numFmtId="3" fontId="21" fillId="28" borderId="10" xfId="47" applyNumberFormat="1" applyFont="1" applyFill="1" applyBorder="1" applyAlignment="1">
      <alignment horizontal="left"/>
      <protection/>
    </xf>
    <xf numFmtId="3" fontId="21" fillId="28" borderId="10" xfId="0" applyNumberFormat="1" applyFont="1" applyFill="1" applyBorder="1" applyAlignment="1">
      <alignment horizontal="left"/>
    </xf>
    <xf numFmtId="3" fontId="21" fillId="29" borderId="10" xfId="47" applyNumberFormat="1" applyFont="1" applyFill="1" applyBorder="1" applyAlignment="1">
      <alignment horizontal="left"/>
      <protection/>
    </xf>
    <xf numFmtId="3" fontId="21" fillId="31" borderId="10" xfId="0" applyNumberFormat="1" applyFont="1" applyFill="1" applyBorder="1" applyAlignment="1">
      <alignment horizontal="left"/>
    </xf>
    <xf numFmtId="3" fontId="21" fillId="9" borderId="10" xfId="0" applyNumberFormat="1" applyFont="1" applyFill="1" applyBorder="1" applyAlignment="1">
      <alignment horizontal="left"/>
    </xf>
    <xf numFmtId="3" fontId="21" fillId="27" borderId="26" xfId="0" applyNumberFormat="1" applyFont="1" applyFill="1" applyBorder="1" applyAlignment="1">
      <alignment horizontal="left" wrapText="1"/>
    </xf>
    <xf numFmtId="3" fontId="23" fillId="32" borderId="27" xfId="0" applyNumberFormat="1" applyFont="1" applyFill="1" applyBorder="1" applyAlignment="1">
      <alignment horizontal="center" vertical="center" wrapText="1" shrinkToFit="1"/>
    </xf>
    <xf numFmtId="3" fontId="21" fillId="28" borderId="27" xfId="47" applyNumberFormat="1" applyFont="1" applyFill="1" applyBorder="1" applyAlignment="1">
      <alignment horizontal="left" vertical="center"/>
      <protection/>
    </xf>
    <xf numFmtId="0" fontId="21" fillId="0" borderId="27" xfId="0" applyFont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wrapText="1"/>
    </xf>
    <xf numFmtId="3" fontId="21" fillId="0" borderId="27" xfId="47" applyNumberFormat="1" applyFont="1" applyFill="1" applyBorder="1" applyAlignment="1">
      <alignment wrapText="1" shrinkToFit="1"/>
      <protection/>
    </xf>
    <xf numFmtId="3" fontId="21" fillId="24" borderId="27" xfId="0" applyNumberFormat="1" applyFont="1" applyFill="1" applyBorder="1" applyAlignment="1">
      <alignment horizontal="left" wrapText="1"/>
    </xf>
    <xf numFmtId="3" fontId="21" fillId="24" borderId="27" xfId="0" applyNumberFormat="1" applyFont="1" applyFill="1" applyBorder="1" applyAlignment="1">
      <alignment horizontal="left" wrapText="1" shrinkToFit="1"/>
    </xf>
    <xf numFmtId="3" fontId="21" fillId="0" borderId="27" xfId="0" applyNumberFormat="1" applyFont="1" applyFill="1" applyBorder="1" applyAlignment="1">
      <alignment horizontal="left" wrapText="1"/>
    </xf>
    <xf numFmtId="3" fontId="21" fillId="29" borderId="27" xfId="0" applyNumberFormat="1" applyFont="1" applyFill="1" applyBorder="1" applyAlignment="1">
      <alignment wrapText="1"/>
    </xf>
    <xf numFmtId="3" fontId="21" fillId="24" borderId="27" xfId="47" applyNumberFormat="1" applyFont="1" applyFill="1" applyBorder="1" applyAlignment="1">
      <alignment wrapText="1" shrinkToFit="1"/>
      <protection/>
    </xf>
    <xf numFmtId="3" fontId="21" fillId="0" borderId="27" xfId="0" applyNumberFormat="1" applyFont="1" applyFill="1" applyBorder="1" applyAlignment="1">
      <alignment wrapText="1" shrinkToFit="1"/>
    </xf>
    <xf numFmtId="3" fontId="21" fillId="24" borderId="27" xfId="0" applyNumberFormat="1" applyFont="1" applyFill="1" applyBorder="1" applyAlignment="1">
      <alignment wrapText="1" shrinkToFit="1"/>
    </xf>
    <xf numFmtId="3" fontId="21" fillId="26" borderId="27" xfId="0" applyNumberFormat="1" applyFont="1" applyFill="1" applyBorder="1" applyAlignment="1">
      <alignment wrapText="1" shrinkToFit="1"/>
    </xf>
    <xf numFmtId="3" fontId="21" fillId="30" borderId="27" xfId="0" applyNumberFormat="1" applyFont="1" applyFill="1" applyBorder="1" applyAlignment="1">
      <alignment wrapText="1" shrinkToFit="1"/>
    </xf>
    <xf numFmtId="3" fontId="21" fillId="28" borderId="27" xfId="47" applyNumberFormat="1" applyFont="1" applyFill="1" applyBorder="1" applyAlignment="1">
      <alignment wrapText="1" shrinkToFit="1"/>
      <protection/>
    </xf>
    <xf numFmtId="0" fontId="21" fillId="0" borderId="27" xfId="0" applyFont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3" fontId="21" fillId="29" borderId="27" xfId="47" applyNumberFormat="1" applyFont="1" applyFill="1" applyBorder="1" applyAlignment="1">
      <alignment wrapText="1" shrinkToFit="1"/>
      <protection/>
    </xf>
    <xf numFmtId="3" fontId="21" fillId="29" borderId="27" xfId="47" applyNumberFormat="1" applyFont="1" applyFill="1" applyBorder="1" applyAlignment="1">
      <alignment horizontal="left" wrapText="1" shrinkToFit="1"/>
      <protection/>
    </xf>
    <xf numFmtId="0" fontId="21" fillId="0" borderId="27" xfId="47" applyFont="1" applyFill="1" applyBorder="1" applyAlignment="1">
      <alignment horizontal="left" wrapText="1"/>
      <protection/>
    </xf>
    <xf numFmtId="3" fontId="21" fillId="28" borderId="27" xfId="0" applyNumberFormat="1" applyFont="1" applyFill="1" applyBorder="1" applyAlignment="1">
      <alignment wrapText="1" shrinkToFit="1"/>
    </xf>
    <xf numFmtId="3" fontId="21" fillId="25" borderId="27" xfId="0" applyNumberFormat="1" applyFont="1" applyFill="1" applyBorder="1" applyAlignment="1">
      <alignment wrapText="1" shrinkToFit="1"/>
    </xf>
    <xf numFmtId="3" fontId="21" fillId="29" borderId="27" xfId="0" applyNumberFormat="1" applyFont="1" applyFill="1" applyBorder="1" applyAlignment="1">
      <alignment wrapText="1" shrinkToFit="1"/>
    </xf>
    <xf numFmtId="3" fontId="21" fillId="31" borderId="27" xfId="0" applyNumberFormat="1" applyFont="1" applyFill="1" applyBorder="1" applyAlignment="1">
      <alignment wrapText="1" shrinkToFit="1"/>
    </xf>
    <xf numFmtId="3" fontId="21" fillId="9" borderId="27" xfId="0" applyNumberFormat="1" applyFont="1" applyFill="1" applyBorder="1" applyAlignment="1">
      <alignment wrapText="1" shrinkToFit="1"/>
    </xf>
    <xf numFmtId="3" fontId="21" fillId="27" borderId="28" xfId="0" applyNumberFormat="1" applyFont="1" applyFill="1" applyBorder="1" applyAlignment="1">
      <alignment horizontal="left" vertical="center" wrapText="1"/>
    </xf>
    <xf numFmtId="3" fontId="21" fillId="28" borderId="25" xfId="47" applyNumberFormat="1" applyFont="1" applyFill="1" applyBorder="1" applyAlignment="1">
      <alignment horizontal="left" vertical="center" wrapText="1" shrinkToFit="1"/>
      <protection/>
    </xf>
    <xf numFmtId="49" fontId="21" fillId="0" borderId="25" xfId="0" applyNumberFormat="1" applyFont="1" applyBorder="1" applyAlignment="1">
      <alignment horizontal="left" wrapText="1"/>
    </xf>
    <xf numFmtId="49" fontId="21" fillId="0" borderId="25" xfId="0" applyNumberFormat="1" applyFont="1" applyFill="1" applyBorder="1" applyAlignment="1">
      <alignment horizontal="left" wrapText="1"/>
    </xf>
    <xf numFmtId="3" fontId="21" fillId="0" borderId="25" xfId="0" applyNumberFormat="1" applyFont="1" applyFill="1" applyBorder="1" applyAlignment="1">
      <alignment wrapText="1" shrinkToFit="1"/>
    </xf>
    <xf numFmtId="3" fontId="21" fillId="24" borderId="25" xfId="0" applyNumberFormat="1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 shrinkToFit="1"/>
    </xf>
    <xf numFmtId="3" fontId="21" fillId="0" borderId="25" xfId="47" applyNumberFormat="1" applyFont="1" applyFill="1" applyBorder="1" applyAlignment="1">
      <alignment wrapText="1" shrinkToFit="1"/>
      <protection/>
    </xf>
    <xf numFmtId="3" fontId="21" fillId="24" borderId="25" xfId="47" applyNumberFormat="1" applyFont="1" applyFill="1" applyBorder="1" applyAlignment="1">
      <alignment wrapText="1" shrinkToFit="1"/>
      <protection/>
    </xf>
    <xf numFmtId="3" fontId="21" fillId="24" borderId="25" xfId="0" applyNumberFormat="1" applyFont="1" applyFill="1" applyBorder="1" applyAlignment="1">
      <alignment vertical="center" wrapText="1" shrinkToFit="1"/>
    </xf>
    <xf numFmtId="3" fontId="21" fillId="24" borderId="25" xfId="0" applyNumberFormat="1" applyFont="1" applyFill="1" applyBorder="1" applyAlignment="1">
      <alignment wrapText="1" shrinkToFit="1"/>
    </xf>
    <xf numFmtId="3" fontId="21" fillId="26" borderId="25" xfId="0" applyNumberFormat="1" applyFont="1" applyFill="1" applyBorder="1" applyAlignment="1">
      <alignment wrapText="1" shrinkToFit="1"/>
    </xf>
    <xf numFmtId="3" fontId="21" fillId="30" borderId="25" xfId="0" applyNumberFormat="1" applyFont="1" applyFill="1" applyBorder="1" applyAlignment="1">
      <alignment vertical="center" wrapText="1" shrinkToFit="1"/>
    </xf>
    <xf numFmtId="3" fontId="21" fillId="30" borderId="25" xfId="0" applyNumberFormat="1" applyFont="1" applyFill="1" applyBorder="1" applyAlignment="1">
      <alignment wrapText="1" shrinkToFit="1"/>
    </xf>
    <xf numFmtId="3" fontId="21" fillId="28" borderId="25" xfId="47" applyNumberFormat="1" applyFont="1" applyFill="1" applyBorder="1" applyAlignment="1">
      <alignment vertical="center" wrapText="1" shrinkToFit="1"/>
      <protection/>
    </xf>
    <xf numFmtId="49" fontId="21" fillId="0" borderId="25" xfId="0" applyNumberFormat="1" applyFont="1" applyBorder="1" applyAlignment="1">
      <alignment wrapText="1"/>
    </xf>
    <xf numFmtId="49" fontId="21" fillId="0" borderId="25" xfId="0" applyNumberFormat="1" applyFont="1" applyFill="1" applyBorder="1" applyAlignment="1">
      <alignment wrapText="1"/>
    </xf>
    <xf numFmtId="3" fontId="21" fillId="29" borderId="25" xfId="0" applyNumberFormat="1" applyFont="1" applyFill="1" applyBorder="1" applyAlignment="1">
      <alignment vertical="center" wrapText="1" shrinkToFit="1"/>
    </xf>
    <xf numFmtId="3" fontId="21" fillId="28" borderId="25" xfId="0" applyNumberFormat="1" applyFont="1" applyFill="1" applyBorder="1" applyAlignment="1">
      <alignment vertical="center" wrapText="1" shrinkToFit="1"/>
    </xf>
    <xf numFmtId="3" fontId="21" fillId="29" borderId="25" xfId="47" applyNumberFormat="1" applyFont="1" applyFill="1" applyBorder="1" applyAlignment="1">
      <alignment vertical="center" wrapText="1" shrinkToFit="1"/>
      <protection/>
    </xf>
    <xf numFmtId="0" fontId="30" fillId="0" borderId="25" xfId="47" applyFont="1" applyFill="1" applyBorder="1" applyAlignment="1">
      <alignment horizontal="left" wrapText="1"/>
      <protection/>
    </xf>
    <xf numFmtId="0" fontId="21" fillId="0" borderId="25" xfId="47" applyFont="1" applyFill="1" applyBorder="1" applyAlignment="1">
      <alignment horizontal="left" wrapText="1"/>
      <protection/>
    </xf>
    <xf numFmtId="49" fontId="21" fillId="0" borderId="25" xfId="0" applyNumberFormat="1" applyFont="1" applyFill="1" applyBorder="1" applyAlignment="1">
      <alignment vertical="top" wrapText="1"/>
    </xf>
    <xf numFmtId="3" fontId="21" fillId="25" borderId="25" xfId="0" applyNumberFormat="1" applyFont="1" applyFill="1" applyBorder="1" applyAlignment="1">
      <alignment vertical="center" wrapText="1" shrinkToFit="1"/>
    </xf>
    <xf numFmtId="3" fontId="21" fillId="0" borderId="25" xfId="47" applyNumberFormat="1" applyFont="1" applyFill="1" applyBorder="1" applyAlignment="1">
      <alignment vertical="center" wrapText="1" shrinkToFit="1"/>
      <protection/>
    </xf>
    <xf numFmtId="3" fontId="21" fillId="0" borderId="25" xfId="0" applyNumberFormat="1" applyFont="1" applyFill="1" applyBorder="1" applyAlignment="1">
      <alignment vertical="center" wrapText="1" shrinkToFit="1"/>
    </xf>
    <xf numFmtId="3" fontId="21" fillId="31" borderId="25" xfId="0" applyNumberFormat="1" applyFont="1" applyFill="1" applyBorder="1" applyAlignment="1">
      <alignment vertical="center" wrapText="1" shrinkToFit="1"/>
    </xf>
    <xf numFmtId="3" fontId="21" fillId="24" borderId="25" xfId="47" applyNumberFormat="1" applyFont="1" applyFill="1" applyBorder="1" applyAlignment="1">
      <alignment vertical="center" wrapText="1" shrinkToFit="1"/>
      <protection/>
    </xf>
    <xf numFmtId="3" fontId="21" fillId="9" borderId="25" xfId="0" applyNumberFormat="1" applyFont="1" applyFill="1" applyBorder="1" applyAlignment="1">
      <alignment vertical="center" wrapText="1" shrinkToFit="1"/>
    </xf>
    <xf numFmtId="3" fontId="21" fillId="34" borderId="12" xfId="0" applyNumberFormat="1" applyFont="1" applyFill="1" applyBorder="1" applyAlignment="1">
      <alignment horizontal="left" wrapText="1"/>
    </xf>
    <xf numFmtId="0" fontId="21" fillId="0" borderId="12" xfId="0" applyFont="1" applyBorder="1" applyAlignment="1">
      <alignment wrapText="1"/>
    </xf>
    <xf numFmtId="49" fontId="25" fillId="27" borderId="11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21" fillId="0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horizontal="left" wrapText="1"/>
    </xf>
    <xf numFmtId="3" fontId="21" fillId="24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0" fontId="21" fillId="0" borderId="10" xfId="47" applyFont="1" applyFill="1" applyBorder="1" applyAlignment="1">
      <alignment horizontal="left" wrapText="1"/>
      <protection/>
    </xf>
    <xf numFmtId="0" fontId="21" fillId="0" borderId="29" xfId="47" applyFont="1" applyFill="1" applyBorder="1" applyAlignment="1">
      <alignment horizontal="left" wrapText="1"/>
      <protection/>
    </xf>
    <xf numFmtId="3" fontId="21" fillId="25" borderId="10" xfId="0" applyNumberFormat="1" applyFont="1" applyFill="1" applyBorder="1" applyAlignment="1">
      <alignment horizontal="left" wrapText="1" shrinkToFit="1"/>
    </xf>
    <xf numFmtId="1" fontId="21" fillId="24" borderId="10" xfId="0" applyNumberFormat="1" applyFont="1" applyFill="1" applyBorder="1" applyAlignment="1">
      <alignment horizontal="left" wrapText="1" shrinkToFit="1"/>
    </xf>
    <xf numFmtId="3" fontId="32" fillId="0" borderId="0" xfId="0" applyNumberFormat="1" applyFont="1" applyFill="1" applyAlignment="1">
      <alignment vertical="top" wrapText="1" shrinkToFit="1"/>
    </xf>
    <xf numFmtId="0" fontId="21" fillId="0" borderId="25" xfId="0" applyFont="1" applyFill="1" applyBorder="1" applyAlignment="1">
      <alignment wrapText="1"/>
    </xf>
    <xf numFmtId="3" fontId="21" fillId="4" borderId="10" xfId="0" applyNumberFormat="1" applyFont="1" applyFill="1" applyBorder="1" applyAlignment="1">
      <alignment horizontal="left" wrapText="1"/>
    </xf>
    <xf numFmtId="3" fontId="21" fillId="4" borderId="27" xfId="0" applyNumberFormat="1" applyFont="1" applyFill="1" applyBorder="1" applyAlignment="1">
      <alignment wrapText="1"/>
    </xf>
    <xf numFmtId="3" fontId="21" fillId="4" borderId="12" xfId="0" applyNumberFormat="1" applyFont="1" applyFill="1" applyBorder="1" applyAlignment="1">
      <alignment horizontal="right" wrapText="1"/>
    </xf>
    <xf numFmtId="3" fontId="21" fillId="4" borderId="12" xfId="0" applyNumberFormat="1" applyFont="1" applyFill="1" applyBorder="1" applyAlignment="1">
      <alignment horizontal="left" wrapText="1"/>
    </xf>
    <xf numFmtId="3" fontId="21" fillId="4" borderId="25" xfId="0" applyNumberFormat="1" applyFont="1" applyFill="1" applyBorder="1" applyAlignment="1">
      <alignment vertical="center" wrapText="1"/>
    </xf>
    <xf numFmtId="3" fontId="21" fillId="4" borderId="12" xfId="0" applyNumberFormat="1" applyFont="1" applyFill="1" applyBorder="1" applyAlignment="1">
      <alignment horizontal="right" wrapText="1" shrinkToFit="1"/>
    </xf>
    <xf numFmtId="1" fontId="21" fillId="4" borderId="13" xfId="0" applyNumberFormat="1" applyFont="1" applyFill="1" applyBorder="1" applyAlignment="1">
      <alignment horizontal="right" wrapText="1"/>
    </xf>
    <xf numFmtId="3" fontId="21" fillId="0" borderId="25" xfId="0" applyNumberFormat="1" applyFont="1" applyFill="1" applyBorder="1" applyAlignment="1">
      <alignment vertical="top" wrapText="1" shrinkToFit="1"/>
    </xf>
    <xf numFmtId="0" fontId="27" fillId="24" borderId="24" xfId="0" applyFont="1" applyFill="1" applyBorder="1" applyAlignment="1">
      <alignment horizontal="left" vertical="top"/>
    </xf>
    <xf numFmtId="0" fontId="27" fillId="24" borderId="21" xfId="0" applyFont="1" applyFill="1" applyBorder="1" applyAlignment="1">
      <alignment horizontal="left" vertical="top"/>
    </xf>
    <xf numFmtId="1" fontId="21" fillId="0" borderId="12" xfId="0" applyNumberFormat="1" applyFont="1" applyFill="1" applyBorder="1" applyAlignment="1">
      <alignment horizontal="left" vertical="top" wrapText="1" shrinkToFit="1"/>
    </xf>
    <xf numFmtId="3" fontId="21" fillId="0" borderId="0" xfId="0" applyNumberFormat="1" applyFont="1" applyFill="1" applyBorder="1" applyAlignment="1">
      <alignment horizontal="left" vertical="top" wrapText="1" shrinkToFit="1"/>
    </xf>
    <xf numFmtId="3" fontId="35" fillId="0" borderId="0" xfId="0" applyNumberFormat="1" applyFont="1" applyFill="1" applyAlignment="1">
      <alignment horizontal="right" vertical="top" wrapText="1" shrinkToFit="1"/>
    </xf>
    <xf numFmtId="3" fontId="34" fillId="0" borderId="0" xfId="0" applyNumberFormat="1" applyFont="1" applyFill="1" applyAlignment="1">
      <alignment/>
    </xf>
    <xf numFmtId="3" fontId="21" fillId="0" borderId="10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3" fontId="21" fillId="0" borderId="12" xfId="0" applyNumberFormat="1" applyFont="1" applyFill="1" applyBorder="1" applyAlignment="1">
      <alignment wrapText="1"/>
    </xf>
    <xf numFmtId="3" fontId="21" fillId="0" borderId="25" xfId="0" applyNumberFormat="1" applyFont="1" applyFill="1" applyBorder="1" applyAlignment="1">
      <alignment wrapText="1"/>
    </xf>
    <xf numFmtId="0" fontId="29" fillId="0" borderId="25" xfId="0" applyFont="1" applyBorder="1" applyAlignment="1">
      <alignment horizontal="left" wrapText="1"/>
    </xf>
    <xf numFmtId="3" fontId="21" fillId="0" borderId="10" xfId="0" applyNumberFormat="1" applyFont="1" applyFill="1" applyBorder="1" applyAlignment="1">
      <alignment horizontal="left" wrapText="1"/>
    </xf>
    <xf numFmtId="3" fontId="21" fillId="0" borderId="12" xfId="0" applyNumberFormat="1" applyFont="1" applyFill="1" applyBorder="1" applyAlignment="1">
      <alignment horizontal="left" wrapText="1"/>
    </xf>
    <xf numFmtId="3" fontId="21" fillId="0" borderId="25" xfId="0" applyNumberFormat="1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0" fillId="0" borderId="19" xfId="0" applyBorder="1" applyAlignment="1">
      <alignment horizontal="right" wrapText="1"/>
    </xf>
    <xf numFmtId="3" fontId="21" fillId="26" borderId="20" xfId="0" applyNumberFormat="1" applyFont="1" applyFill="1" applyBorder="1" applyAlignment="1">
      <alignment horizontal="right" wrapText="1"/>
    </xf>
    <xf numFmtId="3" fontId="21" fillId="26" borderId="16" xfId="0" applyNumberFormat="1" applyFont="1" applyFill="1" applyBorder="1" applyAlignment="1">
      <alignment horizontal="right" wrapText="1"/>
    </xf>
    <xf numFmtId="3" fontId="21" fillId="26" borderId="19" xfId="0" applyNumberFormat="1" applyFont="1" applyFill="1" applyBorder="1" applyAlignment="1">
      <alignment horizontal="right" wrapText="1"/>
    </xf>
    <xf numFmtId="3" fontId="21" fillId="0" borderId="20" xfId="0" applyNumberFormat="1" applyFont="1" applyBorder="1" applyAlignment="1">
      <alignment horizontal="right" wrapText="1"/>
    </xf>
    <xf numFmtId="3" fontId="21" fillId="0" borderId="16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20" xfId="0" applyNumberFormat="1" applyFont="1" applyFill="1" applyBorder="1" applyAlignment="1">
      <alignment horizontal="right" wrapText="1" shrinkToFit="1"/>
    </xf>
    <xf numFmtId="3" fontId="21" fillId="0" borderId="2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3" fontId="21" fillId="0" borderId="20" xfId="0" applyNumberFormat="1" applyFont="1" applyFill="1" applyBorder="1" applyAlignment="1">
      <alignment horizontal="right" wrapText="1"/>
    </xf>
    <xf numFmtId="3" fontId="21" fillId="0" borderId="19" xfId="0" applyNumberFormat="1" applyFont="1" applyFill="1" applyBorder="1" applyAlignment="1">
      <alignment horizontal="right" wrapText="1"/>
    </xf>
    <xf numFmtId="3" fontId="21" fillId="0" borderId="20" xfId="47" applyNumberFormat="1" applyFont="1" applyFill="1" applyBorder="1" applyAlignment="1">
      <alignment horizontal="right" wrapText="1"/>
      <protection/>
    </xf>
    <xf numFmtId="0" fontId="0" fillId="0" borderId="16" xfId="0" applyBorder="1" applyAlignment="1">
      <alignment horizontal="right" wrapText="1"/>
    </xf>
    <xf numFmtId="0" fontId="0" fillId="0" borderId="19" xfId="0" applyBorder="1" applyAlignment="1">
      <alignment horizontal="right"/>
    </xf>
    <xf numFmtId="3" fontId="21" fillId="24" borderId="20" xfId="46" applyNumberFormat="1" applyFont="1" applyFill="1" applyBorder="1" applyAlignment="1">
      <alignment horizontal="right" wrapText="1" shrinkToFit="1"/>
      <protection/>
    </xf>
    <xf numFmtId="0" fontId="0" fillId="0" borderId="16" xfId="0" applyBorder="1" applyAlignment="1">
      <alignment horizontal="right" wrapText="1" shrinkToFit="1"/>
    </xf>
    <xf numFmtId="0" fontId="0" fillId="0" borderId="19" xfId="0" applyBorder="1" applyAlignment="1">
      <alignment horizontal="right" wrapText="1" shrinkToFit="1"/>
    </xf>
    <xf numFmtId="3" fontId="21" fillId="0" borderId="20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21" fillId="0" borderId="30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3" fontId="0" fillId="0" borderId="19" xfId="0" applyNumberFormat="1" applyFill="1" applyBorder="1" applyAlignment="1">
      <alignment horizontal="right" wrapText="1"/>
    </xf>
    <xf numFmtId="3" fontId="21" fillId="0" borderId="12" xfId="0" applyNumberFormat="1" applyFont="1" applyFill="1" applyBorder="1" applyAlignment="1">
      <alignment horizontal="right" wrapText="1"/>
    </xf>
    <xf numFmtId="3" fontId="21" fillId="24" borderId="20" xfId="0" applyNumberFormat="1" applyFont="1" applyFill="1" applyBorder="1" applyAlignment="1">
      <alignment horizontal="right" wrapText="1" shrinkToFit="1"/>
    </xf>
    <xf numFmtId="3" fontId="0" fillId="0" borderId="16" xfId="0" applyNumberFormat="1" applyBorder="1" applyAlignment="1">
      <alignment horizontal="right" wrapText="1" shrinkToFit="1"/>
    </xf>
    <xf numFmtId="3" fontId="0" fillId="0" borderId="19" xfId="0" applyNumberFormat="1" applyBorder="1" applyAlignment="1">
      <alignment horizontal="right" wrapText="1" shrinkToFit="1"/>
    </xf>
    <xf numFmtId="3" fontId="0" fillId="0" borderId="16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21" fillId="0" borderId="30" xfId="0" applyNumberFormat="1" applyFont="1" applyFill="1" applyBorder="1" applyAlignment="1">
      <alignment horizontal="right" wrapText="1" shrinkToFit="1"/>
    </xf>
    <xf numFmtId="3" fontId="0" fillId="0" borderId="31" xfId="0" applyNumberFormat="1" applyBorder="1" applyAlignment="1">
      <alignment horizontal="right" wrapText="1" shrinkToFit="1"/>
    </xf>
    <xf numFmtId="0" fontId="0" fillId="0" borderId="32" xfId="0" applyBorder="1" applyAlignment="1">
      <alignment horizontal="right" wrapText="1" shrinkToFit="1"/>
    </xf>
    <xf numFmtId="3" fontId="21" fillId="0" borderId="12" xfId="0" applyNumberFormat="1" applyFon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21" fillId="0" borderId="16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 shrinkToFit="1"/>
    </xf>
    <xf numFmtId="3" fontId="0" fillId="0" borderId="19" xfId="0" applyNumberFormat="1" applyFont="1" applyFill="1" applyBorder="1" applyAlignment="1">
      <alignment horizontal="right" wrapText="1" shrinkToFit="1"/>
    </xf>
    <xf numFmtId="3" fontId="21" fillId="0" borderId="12" xfId="0" applyNumberFormat="1" applyFont="1" applyFill="1" applyBorder="1" applyAlignment="1">
      <alignment horizontal="right" wrapText="1" shrinkToFit="1"/>
    </xf>
    <xf numFmtId="3" fontId="0" fillId="0" borderId="12" xfId="0" applyNumberFormat="1" applyFont="1" applyFill="1" applyBorder="1" applyAlignment="1">
      <alignment horizontal="right" wrapText="1" shrinkToFit="1"/>
    </xf>
    <xf numFmtId="3" fontId="21" fillId="24" borderId="12" xfId="0" applyNumberFormat="1" applyFont="1" applyFill="1" applyBorder="1" applyAlignment="1">
      <alignment horizontal="right" wrapText="1" shrinkToFit="1"/>
    </xf>
    <xf numFmtId="3" fontId="0" fillId="0" borderId="12" xfId="0" applyNumberFormat="1" applyBorder="1" applyAlignment="1">
      <alignment horizontal="right" wrapText="1" shrinkToFit="1"/>
    </xf>
    <xf numFmtId="3" fontId="21" fillId="0" borderId="12" xfId="0" applyNumberFormat="1" applyFont="1" applyFill="1" applyBorder="1" applyAlignment="1">
      <alignment horizontal="right"/>
    </xf>
    <xf numFmtId="3" fontId="21" fillId="0" borderId="12" xfId="47" applyNumberFormat="1" applyFont="1" applyFill="1" applyBorder="1" applyAlignment="1">
      <alignment horizontal="right" wrapText="1" shrinkToFit="1"/>
      <protection/>
    </xf>
    <xf numFmtId="3" fontId="0" fillId="0" borderId="12" xfId="0" applyNumberFormat="1" applyFont="1" applyFill="1" applyBorder="1" applyAlignment="1">
      <alignment horizontal="right"/>
    </xf>
    <xf numFmtId="3" fontId="21" fillId="0" borderId="30" xfId="38" applyNumberFormat="1" applyFont="1" applyFill="1" applyBorder="1" applyAlignment="1">
      <alignment horizontal="right" wrapText="1" shrinkToFit="1"/>
    </xf>
    <xf numFmtId="3" fontId="21" fillId="0" borderId="31" xfId="38" applyNumberFormat="1" applyFont="1" applyFill="1" applyBorder="1" applyAlignment="1">
      <alignment horizontal="right" wrapText="1" shrinkToFit="1"/>
    </xf>
    <xf numFmtId="3" fontId="21" fillId="0" borderId="32" xfId="38" applyNumberFormat="1" applyFont="1" applyFill="1" applyBorder="1" applyAlignment="1">
      <alignment horizontal="right" wrapText="1" shrinkToFit="1"/>
    </xf>
    <xf numFmtId="3" fontId="21" fillId="26" borderId="12" xfId="0" applyNumberFormat="1" applyFont="1" applyFill="1" applyBorder="1" applyAlignment="1">
      <alignment horizontal="right" wrapText="1" shrinkToFit="1"/>
    </xf>
    <xf numFmtId="3" fontId="21" fillId="24" borderId="12" xfId="47" applyNumberFormat="1" applyFont="1" applyFill="1" applyBorder="1" applyAlignment="1">
      <alignment horizontal="right" wrapText="1" shrinkToFit="1"/>
      <protection/>
    </xf>
    <xf numFmtId="3" fontId="21" fillId="0" borderId="12" xfId="47" applyNumberFormat="1" applyFont="1" applyFill="1" applyBorder="1" applyAlignment="1">
      <alignment horizontal="right" wrapText="1"/>
      <protection/>
    </xf>
    <xf numFmtId="3" fontId="0" fillId="0" borderId="12" xfId="0" applyNumberForma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21" fillId="0" borderId="20" xfId="47" applyNumberFormat="1" applyFont="1" applyFill="1" applyBorder="1" applyAlignment="1">
      <alignment horizontal="right" wrapText="1" shrinkToFit="1"/>
      <protection/>
    </xf>
    <xf numFmtId="3" fontId="21" fillId="26" borderId="12" xfId="0" applyNumberFormat="1" applyFont="1" applyFill="1" applyBorder="1" applyAlignment="1">
      <alignment horizontal="right" wrapText="1"/>
    </xf>
    <xf numFmtId="3" fontId="21" fillId="24" borderId="20" xfId="47" applyNumberFormat="1" applyFont="1" applyFill="1" applyBorder="1" applyAlignment="1">
      <alignment horizontal="right" wrapText="1" shrinkToFit="1"/>
      <protection/>
    </xf>
    <xf numFmtId="3" fontId="21" fillId="24" borderId="16" xfId="47" applyNumberFormat="1" applyFont="1" applyFill="1" applyBorder="1" applyAlignment="1">
      <alignment horizontal="right" wrapText="1" shrinkToFit="1"/>
      <protection/>
    </xf>
    <xf numFmtId="3" fontId="21" fillId="24" borderId="19" xfId="47" applyNumberFormat="1" applyFont="1" applyFill="1" applyBorder="1" applyAlignment="1">
      <alignment horizontal="right" wrapText="1" shrinkToFit="1"/>
      <protection/>
    </xf>
    <xf numFmtId="0" fontId="21" fillId="0" borderId="33" xfId="0" applyFont="1" applyFill="1" applyBorder="1" applyAlignment="1">
      <alignment horizontal="left" wrapText="1"/>
    </xf>
    <xf numFmtId="3" fontId="0" fillId="0" borderId="16" xfId="0" applyNumberFormat="1" applyFont="1" applyFill="1" applyBorder="1" applyAlignment="1">
      <alignment horizontal="right" wrapText="1"/>
    </xf>
    <xf numFmtId="0" fontId="21" fillId="0" borderId="34" xfId="47" applyFont="1" applyFill="1" applyBorder="1" applyAlignment="1">
      <alignment horizontal="left" wrapText="1"/>
      <protection/>
    </xf>
    <xf numFmtId="3" fontId="0" fillId="0" borderId="19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ZRS 2010-aktualizace-rijen-20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3" name="Text Box 3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4" name="Text Box 3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5" name="Text Box 3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6" name="Text Box 4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7" name="Text Box 4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8" name="Text Box 4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9" name="Text Box 4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0" name="Text Box 4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1" name="Text Box 4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2" name="Text Box 4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43" name="Text Box 4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44" name="Text Box 5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5" name="Text Box 5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6" name="Text Box 5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7" name="Text Box 5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8" name="Text Box 5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49" name="Text Box 6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0" name="Text Box 6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1" name="Text Box 6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2" name="Text Box 6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3" name="Text Box 6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4" name="Text Box 6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5" name="Text Box 6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6" name="Text Box 6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7" name="Text Box 6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8" name="Text Box 6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59" name="Text Box 7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0" name="Text Box 7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1" name="Text Box 7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2" name="Text Box 7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3" name="Text Box 7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4" name="Text Box 7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5" name="Text Box 7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6" name="Text Box 7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7" name="Text Box 7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8" name="Text Box 7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69" name="Text Box 8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0" name="Text Box 8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1" name="Text Box 8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2" name="Text Box 8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3" name="Text Box 8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4" name="Text Box 8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5" name="Text Box 8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6" name="Text Box 8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7" name="Text Box 9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8" name="Text Box 9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79" name="Text Box 9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0" name="Text Box 9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1" name="Text Box 9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2" name="Text Box 9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3" name="Text Box 9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4" name="Text Box 9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5" name="Text Box 9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6" name="Text Box 9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7" name="Text Box 10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8" name="Text Box 10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89" name="Text Box 10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0" name="Text Box 10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1" name="Text Box 10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2" name="Text Box 10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3" name="Text Box 10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4" name="Text Box 10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5" name="Text Box 10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6" name="Text Box 10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7" name="Text Box 11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8" name="Text Box 11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99" name="Text Box 11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0" name="Text Box 11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1" name="Text Box 11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2" name="Text Box 11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3" name="Text Box 11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4" name="Text Box 11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5" name="Text Box 11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6" name="Text Box 11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7" name="Text Box 12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8" name="Text Box 12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09" name="Text Box 12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0" name="Text Box 12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304800</xdr:colOff>
      <xdr:row>325</xdr:row>
      <xdr:rowOff>0</xdr:rowOff>
    </xdr:from>
    <xdr:to>
      <xdr:col>10</xdr:col>
      <xdr:colOff>400050</xdr:colOff>
      <xdr:row>325</xdr:row>
      <xdr:rowOff>0</xdr:rowOff>
    </xdr:to>
    <xdr:sp fLocksText="0">
      <xdr:nvSpPr>
        <xdr:cNvPr id="111" name="Text Box 121309"/>
        <xdr:cNvSpPr txBox="1">
          <a:spLocks noChangeArrowheads="1"/>
        </xdr:cNvSpPr>
      </xdr:nvSpPr>
      <xdr:spPr>
        <a:xfrm>
          <a:off x="22012275" y="1411890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2" name="Text Box 19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3" name="Text Box 19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4" name="Text Box 22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5" name="Text Box 22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6" name="Text Box 22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7" name="Text Box 22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18" name="Text Box 22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19" name="Text Box 22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0" name="Text Box 22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1" name="Text Box 22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2" name="Text Box 23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3" name="Text Box 23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4" name="Text Box 23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5" name="Text Box 23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6" name="Text Box 23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7" name="Text Box 23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8" name="Text Box 23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29" name="Text Box 23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0" name="Text Box 23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1" name="Text Box 23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2" name="Text Box 24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3" name="Text Box 24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4" name="Text Box 24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5" name="Text Box 24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6" name="Text Box 24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7" name="Text Box 24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8" name="Text Box 24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39" name="Text Box 24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0" name="Text Box 24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1" name="Text Box 24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2" name="Text Box 25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3" name="Text Box 25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4" name="Text Box 25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5" name="Text Box 25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6" name="Text Box 25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7" name="Text Box 25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8" name="Text Box 25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49" name="Text Box 25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0" name="Text Box 25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1" name="Text Box 25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2" name="Text Box 26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3" name="Text Box 26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4" name="Text Box 26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5" name="Text Box 26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6" name="Text Box 26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7" name="Text Box 26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8" name="Text Box 26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59" name="Text Box 26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0" name="Text Box 26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1" name="Text Box 26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2" name="Text Box 27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3" name="Text Box 27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4" name="Text Box 27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5" name="Text Box 27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6" name="Text Box 27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7" name="Text Box 27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8" name="Text Box 27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69" name="Text Box 27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0" name="Text Box 27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1" name="Text Box 27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2" name="Text Box 28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3" name="Text Box 28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4" name="Text Box 28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5" name="Text Box 28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6" name="Text Box 28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7" name="Text Box 28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8" name="Text Box 28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79" name="Text Box 28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0" name="Text Box 28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1" name="Text Box 28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2" name="Text Box 29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3" name="Text Box 29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4" name="Text Box 29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5" name="Text Box 29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6" name="Text Box 29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7" name="Text Box 29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8" name="Text Box 29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89" name="Text Box 29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90" name="Text Box 29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91" name="Text Box 29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92" name="Text Box 30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93" name="Text Box 30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194" name="Text Box 30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95" name="Text Box 30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96" name="Text Box 30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97" name="Text Box 30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98" name="Text Box 30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199" name="Text Box 30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0" name="Text Box 30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1" name="Text Box 30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2" name="Text Box 31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3" name="Text Box 31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4" name="Text Box 31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5" name="Text Box 31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06" name="Text Box 31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07" name="Text Box 31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8" name="Text Box 31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09" name="Text Box 31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0" name="Text Box 31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1" name="Text Box 31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2" name="Text Box 32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3" name="Text Box 32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4" name="Text Box 32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5" name="Text Box 32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6" name="Text Box 32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7" name="Text Box 32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8" name="Text Box 32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19" name="Text Box 32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0" name="Text Box 32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1" name="Text Box 32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2" name="Text Box 33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3" name="Text Box 33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4" name="Text Box 33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5" name="Text Box 33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6" name="Text Box 33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7" name="Text Box 33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8" name="Text Box 33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29" name="Text Box 33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0" name="Text Box 33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1" name="Text Box 33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2" name="Text Box 34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3" name="Text Box 34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4" name="Text Box 34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5" name="Text Box 34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6" name="Text Box 34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7" name="Text Box 34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8" name="Text Box 34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39" name="Text Box 34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0" name="Text Box 34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1" name="Text Box 34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2" name="Text Box 35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3" name="Text Box 35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4" name="Text Box 35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5" name="Text Box 35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6" name="Text Box 35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7" name="Text Box 35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8" name="Text Box 35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49" name="Text Box 35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0" name="Text Box 35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1" name="Text Box 35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2" name="Text Box 36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3" name="Text Box 36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4" name="Text Box 36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5" name="Text Box 36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6" name="Text Box 36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7" name="Text Box 36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8" name="Text Box 36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59" name="Text Box 36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0" name="Text Box 36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1" name="Text Box 36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2" name="Text Box 37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3" name="Text Box 37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4" name="Text Box 372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5" name="Text Box 373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6" name="Text Box 37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7" name="Text Box 37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8" name="Text Box 37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69" name="Text Box 377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70" name="Text Box 378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71" name="Text Box 379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72" name="Text Box 380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273" name="Text Box 381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304800</xdr:colOff>
      <xdr:row>325</xdr:row>
      <xdr:rowOff>0</xdr:rowOff>
    </xdr:from>
    <xdr:to>
      <xdr:col>10</xdr:col>
      <xdr:colOff>400050</xdr:colOff>
      <xdr:row>325</xdr:row>
      <xdr:rowOff>0</xdr:rowOff>
    </xdr:to>
    <xdr:sp fLocksText="0">
      <xdr:nvSpPr>
        <xdr:cNvPr id="274" name="Text Box 121472"/>
        <xdr:cNvSpPr txBox="1">
          <a:spLocks noChangeArrowheads="1"/>
        </xdr:cNvSpPr>
      </xdr:nvSpPr>
      <xdr:spPr>
        <a:xfrm>
          <a:off x="22012275" y="1411890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75" name="Text Box 38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76" name="Text Box 38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77" name="Text Box 38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78" name="Text Box 38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79" name="Text Box 38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0" name="Text Box 38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1" name="Text Box 38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2" name="Text Box 39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3" name="Text Box 39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4" name="Text Box 39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5" name="Text Box 39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6" name="Text Box 39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7" name="Text Box 39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8" name="Text Box 39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89" name="Text Box 39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0" name="Text Box 39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1" name="Text Box 39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2" name="Text Box 40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3" name="Text Box 40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4" name="Text Box 40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5" name="Text Box 40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6" name="Text Box 40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7" name="Text Box 40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8" name="Text Box 40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299" name="Text Box 40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0" name="Text Box 40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1" name="Text Box 40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2" name="Text Box 41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3" name="Text Box 41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4" name="Text Box 41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5" name="Text Box 41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6" name="Text Box 41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7" name="Text Box 41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8" name="Text Box 41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09" name="Text Box 41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0" name="Text Box 41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1" name="Text Box 41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2" name="Text Box 42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3" name="Text Box 42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4" name="Text Box 42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5" name="Text Box 42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6" name="Text Box 42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7" name="Text Box 42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8" name="Text Box 42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19" name="Text Box 42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0" name="Text Box 42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1" name="Text Box 42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2" name="Text Box 43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3" name="Text Box 43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4" name="Text Box 43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5" name="Text Box 43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6" name="Text Box 43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7" name="Text Box 43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8" name="Text Box 43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29" name="Text Box 43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0" name="Text Box 43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1" name="Text Box 43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2" name="Text Box 44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3" name="Text Box 44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4" name="Text Box 44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5" name="Text Box 44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6" name="Text Box 44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7" name="Text Box 44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8" name="Text Box 44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39" name="Text Box 44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0" name="Text Box 44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1" name="Text Box 449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2" name="Text Box 450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3" name="Text Box 451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4" name="Text Box 452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5" name="Text Box 453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6" name="Text Box 454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7" name="Text Box 455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8" name="Text Box 456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49" name="Text Box 457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85725</xdr:colOff>
      <xdr:row>325</xdr:row>
      <xdr:rowOff>0</xdr:rowOff>
    </xdr:to>
    <xdr:sp fLocksText="0">
      <xdr:nvSpPr>
        <xdr:cNvPr id="350" name="Text Box 458"/>
        <xdr:cNvSpPr txBox="1">
          <a:spLocks noChangeArrowheads="1"/>
        </xdr:cNvSpPr>
      </xdr:nvSpPr>
      <xdr:spPr>
        <a:xfrm>
          <a:off x="75819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51" name="Text Box 504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52" name="Text Box 505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325</xdr:row>
      <xdr:rowOff>0</xdr:rowOff>
    </xdr:from>
    <xdr:to>
      <xdr:col>0</xdr:col>
      <xdr:colOff>390525</xdr:colOff>
      <xdr:row>325</xdr:row>
      <xdr:rowOff>0</xdr:rowOff>
    </xdr:to>
    <xdr:sp fLocksText="0">
      <xdr:nvSpPr>
        <xdr:cNvPr id="353" name="Text Box 506"/>
        <xdr:cNvSpPr txBox="1">
          <a:spLocks noChangeArrowheads="1"/>
        </xdr:cNvSpPr>
      </xdr:nvSpPr>
      <xdr:spPr>
        <a:xfrm>
          <a:off x="304800" y="1411890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54" name="Text Box 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55" name="Text Box 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56" name="Text Box 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57" name="Text Box 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58" name="Text Box 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59" name="Text Box 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0" name="Text Box 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1" name="Text Box 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2" name="Text Box 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3" name="Text Box 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4" name="Text Box 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5" name="Text Box 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6" name="Text Box 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7" name="Text Box 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8" name="Text Box 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69" name="Text Box 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0" name="Text Box 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1" name="Text Box 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2" name="Text Box 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3" name="Text Box 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4" name="Text Box 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5" name="Text Box 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6" name="Text Box 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7" name="Text Box 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8" name="Text Box 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79" name="Text Box 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0" name="Text Box 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1" name="Text Box 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2" name="Text Box 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3" name="Text Box 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4" name="Text Box 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5" name="Text Box 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6" name="Text Box 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7" name="Text Box 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8" name="Text Box 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89" name="Text Box 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0" name="Text Box 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1" name="Text Box 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2" name="Text Box 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3" name="Text Box 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4" name="Text Box 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5" name="Text Box 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6" name="Text Box 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7" name="Text Box 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8" name="Text Box 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399" name="Text Box 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0" name="Text Box 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1" name="Text Box 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2" name="Text Box 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3" name="Text Box 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4" name="Text Box 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5" name="Text Box 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6" name="Text Box 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7" name="Text Box 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8" name="Text Box 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09" name="Text Box 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0" name="Text Box 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1" name="Text Box 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2" name="Text Box 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3" name="Text Box 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4" name="Text Box 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5" name="Text Box 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6" name="Text Box 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7" name="Text Box 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8" name="Text Box 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19" name="Text Box 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0" name="Text Box 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1" name="Text Box 8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2" name="Text Box 8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3" name="Text Box 8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4" name="Text Box 8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5" name="Text Box 8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6" name="Text Box 8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7" name="Text Box 8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8" name="Text Box 9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29" name="Text Box 9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0" name="Text Box 9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1" name="Text Box 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2" name="Text Box 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3" name="Text Box 9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4" name="Text Box 9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5" name="Text Box 9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6" name="Text Box 9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7" name="Text Box 9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8" name="Text Box 10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39" name="Text Box 10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0" name="Text Box 10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1" name="Text Box 1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2" name="Text Box 1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3" name="Text Box 1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4" name="Text Box 1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5" name="Text Box 1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6" name="Text Box 1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7" name="Text Box 1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8" name="Text Box 1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49" name="Text Box 1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0" name="Text Box 1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1" name="Text Box 1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2" name="Text Box 1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3" name="Text Box 1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4" name="Text Box 1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5" name="Text Box 1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6" name="Text Box 1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7" name="Text Box 1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8" name="Text Box 1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59" name="Text Box 1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0" name="Text Box 1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1" name="Text Box 1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2" name="Text Box 1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3" name="Text Box 1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4" name="Text Box 2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5" name="Text Box 2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6" name="Text Box 2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7" name="Text Box 2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8" name="Text Box 2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69" name="Text Box 3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0" name="Text Box 3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1" name="Text Box 3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2" name="Text Box 3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3" name="Text Box 3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4" name="Text Box 3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5" name="Text Box 3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6" name="Text Box 3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7" name="Text Box 3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8" name="Text Box 3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79" name="Text Box 3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0" name="Text Box 3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1" name="Text Box 3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2" name="Text Box 3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3" name="Text Box 3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4" name="Text Box 3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5" name="Text Box 3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6" name="Text Box 3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7" name="Text Box 3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8" name="Text Box 3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89" name="Text Box 3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0" name="Text Box 3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1" name="Text Box 3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2" name="Text Box 3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3" name="Text Box 3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4" name="Text Box 3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5" name="Text Box 3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6" name="Text Box 3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7" name="Text Box 33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8" name="Text Box 33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499" name="Text Box 33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0" name="Text Box 33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1" name="Text Box 3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2" name="Text Box 3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3" name="Text Box 3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4" name="Text Box 3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5" name="Text Box 3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6" name="Text Box 3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7" name="Text Box 34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8" name="Text Box 34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09" name="Text Box 3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0" name="Text Box 3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1" name="Text Box 3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2" name="Text Box 3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3" name="Text Box 34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4" name="Text Box 35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5" name="Text Box 35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6" name="Text Box 35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7" name="Text Box 35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8" name="Text Box 35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19" name="Text Box 3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0" name="Text Box 35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1" name="Text Box 3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2" name="Text Box 3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3" name="Text Box 3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4" name="Text Box 3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5" name="Text Box 3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6" name="Text Box 3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7" name="Text Box 3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8" name="Text Box 3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29" name="Text Box 3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0" name="Text Box 3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1" name="Text Box 3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2" name="Text Box 3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3" name="Text Box 3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4" name="Text Box 3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5" name="Text Box 3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6" name="Text Box 3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7" name="Text Box 3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8" name="Text Box 3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39" name="Text Box 3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0" name="Text Box 3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1" name="Text Box 3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2" name="Text Box 3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3" name="Text Box 3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4" name="Text Box 3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5" name="Text Box 38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6" name="Text Box 5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7" name="Text Box 5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8" name="Text Box 5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49" name="Text Box 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0" name="Text Box 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1" name="Text Box 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2" name="Text Box 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3" name="Text Box 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4" name="Text Box 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5" name="Text Box 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6" name="Text Box 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7" name="Text Box 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8" name="Text Box 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59" name="Text Box 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0" name="Text Box 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1" name="Text Box 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2" name="Text Box 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3" name="Text Box 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4" name="Text Box 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5" name="Text Box 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6" name="Text Box 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7" name="Text Box 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8" name="Text Box 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69" name="Text Box 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0" name="Text Box 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1" name="Text Box 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2" name="Text Box 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3" name="Text Box 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4" name="Text Box 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5" name="Text Box 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6" name="Text Box 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7" name="Text Box 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8" name="Text Box 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79" name="Text Box 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0" name="Text Box 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1" name="Text Box 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2" name="Text Box 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3" name="Text Box 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4" name="Text Box 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5" name="Text Box 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6" name="Text Box 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7" name="Text Box 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8" name="Text Box 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89" name="Text Box 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0" name="Text Box 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591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592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3" name="Text Box 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4" name="Text Box 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5" name="Text Box 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6" name="Text Box 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7" name="Text Box 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8" name="Text Box 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599" name="Text Box 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0" name="Text Box 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1" name="Text Box 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2" name="Text Box 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3" name="Text Box 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4" name="Text Box 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5" name="Text Box 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6" name="Text Box 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7" name="Text Box 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8" name="Text Box 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09" name="Text Box 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0" name="Text Box 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1" name="Text Box 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2" name="Text Box 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3" name="Text Box 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4" name="Text Box 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5" name="Text Box 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6" name="Text Box 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7" name="Text Box 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8" name="Text Box 8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19" name="Text Box 8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0" name="Text Box 8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1" name="Text Box 8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2" name="Text Box 8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3" name="Text Box 8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4" name="Text Box 8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5" name="Text Box 9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6" name="Text Box 9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7" name="Text Box 9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8" name="Text Box 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29" name="Text Box 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0" name="Text Box 9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1" name="Text Box 9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2" name="Text Box 9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3" name="Text Box 9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4" name="Text Box 9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5" name="Text Box 10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6" name="Text Box 10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7" name="Text Box 10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8" name="Text Box 1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39" name="Text Box 1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0" name="Text Box 1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1" name="Text Box 1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2" name="Text Box 1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3" name="Text Box 1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4" name="Text Box 1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5" name="Text Box 1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6" name="Text Box 1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7" name="Text Box 1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8" name="Text Box 1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49" name="Text Box 1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0" name="Text Box 1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1" name="Text Box 1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2" name="Text Box 1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3" name="Text Box 1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4" name="Text Box 1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5" name="Text Box 1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6" name="Text Box 1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7" name="Text Box 1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8" name="Text Box 1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59" name="Text Box 1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60" name="Text Box 1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61" name="Text Box 2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62" name="Text Box 2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63" name="Text Box 2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64" name="Text Box 2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665" name="Text Box 2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66" name="Text Box 22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67" name="Text Box 22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68" name="Text Box 22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69" name="Text Box 23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0" name="Text Box 23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1" name="Text Box 23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2" name="Text Box 23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3" name="Text Box 23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4" name="Text Box 23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5" name="Text Box 23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6" name="Text Box 23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7" name="Text Box 23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8" name="Text Box 23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79" name="Text Box 24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0" name="Text Box 24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1" name="Text Box 24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2" name="Text Box 24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3" name="Text Box 24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4" name="Text Box 24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5" name="Text Box 24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6" name="Text Box 24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7" name="Text Box 24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8" name="Text Box 2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89" name="Text Box 2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0" name="Text Box 25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1" name="Text Box 25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2" name="Text Box 25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3" name="Text Box 25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4" name="Text Box 25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5" name="Text Box 25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6" name="Text Box 25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7" name="Text Box 25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8" name="Text Box 25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699" name="Text Box 26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0" name="Text Box 26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1" name="Text Box 26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2" name="Text Box 26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3" name="Text Box 26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4" name="Text Box 26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5" name="Text Box 26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6" name="Text Box 26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7" name="Text Box 26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8" name="Text Box 26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09" name="Text Box 27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0" name="Text Box 27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1" name="Text Box 27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2" name="Text Box 27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3" name="Text Box 27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4" name="Text Box 27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5" name="Text Box 27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6" name="Text Box 27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7" name="Text Box 27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8" name="Text Box 27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19" name="Text Box 28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0" name="Text Box 28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1" name="Text Box 28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2" name="Text Box 28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3" name="Text Box 28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4" name="Text Box 28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5" name="Text Box 28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6" name="Text Box 28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7" name="Text Box 28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8" name="Text Box 28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29" name="Text Box 29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0" name="Text Box 29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1" name="Text Box 29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2" name="Text Box 29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3" name="Text Box 29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4" name="Text Box 29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5" name="Text Box 29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6" name="Text Box 29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7" name="Text Box 29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8" name="Text Box 29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39" name="Text Box 30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40" name="Text Box 30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41" name="Text Box 30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2" name="Text Box 3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3" name="Text Box 3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4" name="Text Box 3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5" name="Text Box 3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6" name="Text Box 3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7" name="Text Box 3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8" name="Text Box 3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49" name="Text Box 3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0" name="Text Box 3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1" name="Text Box 3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2" name="Text Box 3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53" name="Text Box 3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754" name="Text Box 3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5" name="Text Box 3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6" name="Text Box 3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7" name="Text Box 3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8" name="Text Box 3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59" name="Text Box 3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0" name="Text Box 3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1" name="Text Box 3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2" name="Text Box 3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3" name="Text Box 3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4" name="Text Box 3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5" name="Text Box 3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6" name="Text Box 3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7" name="Text Box 3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8" name="Text Box 3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69" name="Text Box 3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0" name="Text Box 3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1" name="Text Box 3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2" name="Text Box 33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3" name="Text Box 33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4" name="Text Box 33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5" name="Text Box 33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6" name="Text Box 3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7" name="Text Box 3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8" name="Text Box 3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79" name="Text Box 3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0" name="Text Box 3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1" name="Text Box 3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2" name="Text Box 34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3" name="Text Box 34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4" name="Text Box 3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5" name="Text Box 3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6" name="Text Box 3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7" name="Text Box 3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8" name="Text Box 34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89" name="Text Box 35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0" name="Text Box 35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1" name="Text Box 35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2" name="Text Box 35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3" name="Text Box 35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4" name="Text Box 3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5" name="Text Box 35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6" name="Text Box 3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7" name="Text Box 3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8" name="Text Box 3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799" name="Text Box 3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0" name="Text Box 3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1" name="Text Box 3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2" name="Text Box 3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3" name="Text Box 3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4" name="Text Box 3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5" name="Text Box 3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6" name="Text Box 3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7" name="Text Box 3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8" name="Text Box 3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09" name="Text Box 3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0" name="Text Box 3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1" name="Text Box 3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2" name="Text Box 3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3" name="Text Box 3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4" name="Text Box 3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5" name="Text Box 3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6" name="Text Box 3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7" name="Text Box 3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8" name="Text Box 3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19" name="Text Box 3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20" name="Text Box 38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1" name="Text Box 38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2" name="Text Box 38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3" name="Text Box 38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4" name="Text Box 38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5" name="Text Box 38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6" name="Text Box 38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7" name="Text Box 38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8" name="Text Box 39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29" name="Text Box 39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0" name="Text Box 39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1" name="Text Box 39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2" name="Text Box 39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3" name="Text Box 39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4" name="Text Box 39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5" name="Text Box 39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6" name="Text Box 39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7" name="Text Box 39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8" name="Text Box 40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39" name="Text Box 40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0" name="Text Box 40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1" name="Text Box 40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2" name="Text Box 40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3" name="Text Box 40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4" name="Text Box 40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5" name="Text Box 40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6" name="Text Box 40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7" name="Text Box 40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8" name="Text Box 41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49" name="Text Box 41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0" name="Text Box 41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1" name="Text Box 41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2" name="Text Box 4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3" name="Text Box 4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4" name="Text Box 41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5" name="Text Box 41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6" name="Text Box 41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7" name="Text Box 41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8" name="Text Box 42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59" name="Text Box 42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0" name="Text Box 42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1" name="Text Box 42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2" name="Text Box 42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3" name="Text Box 42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4" name="Text Box 42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5" name="Text Box 42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6" name="Text Box 42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7" name="Text Box 42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8" name="Text Box 43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69" name="Text Box 43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0" name="Text Box 43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1" name="Text Box 43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2" name="Text Box 43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3" name="Text Box 43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4" name="Text Box 43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5" name="Text Box 43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6" name="Text Box 43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7" name="Text Box 43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8" name="Text Box 44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79" name="Text Box 44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0" name="Text Box 44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1" name="Text Box 44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2" name="Text Box 44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3" name="Text Box 44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4" name="Text Box 44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5" name="Text Box 44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6" name="Text Box 44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7" name="Text Box 4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8" name="Text Box 4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89" name="Text Box 45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0" name="Text Box 45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1" name="Text Box 45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2" name="Text Box 45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3" name="Text Box 45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4" name="Text Box 45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5" name="Text Box 45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896" name="Text Box 45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97" name="Text Box 5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98" name="Text Box 5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899" name="Text Box 5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0" name="Text Box 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1" name="Text Box 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2" name="Text Box 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3" name="Text Box 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4" name="Text Box 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5" name="Text Box 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6" name="Text Box 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7" name="Text Box 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8" name="Text Box 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09" name="Text Box 1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0" name="Text Box 1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1" name="Text Box 1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2" name="Text Box 1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3" name="Text Box 1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4" name="Text Box 1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5" name="Text Box 1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6" name="Text Box 1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7" name="Text Box 1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8" name="Text Box 1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19" name="Text Box 2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0" name="Text Box 2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1" name="Text Box 2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2" name="Text Box 2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3" name="Text Box 2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4" name="Text Box 2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5" name="Text Box 2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6" name="Text Box 2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7" name="Text Box 2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8" name="Text Box 2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29" name="Text Box 3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0" name="Text Box 3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1" name="Text Box 3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2" name="Text Box 3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3" name="Text Box 3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4" name="Text Box 3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5" name="Text Box 4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6" name="Text Box 4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7" name="Text Box 4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8" name="Text Box 4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39" name="Text Box 4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0" name="Text Box 4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1" name="Text Box 4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942" name="Text Box 4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943" name="Text Box 5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4" name="Text Box 5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5" name="Text Box 5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6" name="Text Box 5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7" name="Text Box 5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8" name="Text Box 6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49" name="Text Box 6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0" name="Text Box 6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1" name="Text Box 6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2" name="Text Box 6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3" name="Text Box 6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4" name="Text Box 6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5" name="Text Box 6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6" name="Text Box 6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7" name="Text Box 6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8" name="Text Box 7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59" name="Text Box 7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0" name="Text Box 7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1" name="Text Box 7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2" name="Text Box 7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3" name="Text Box 7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4" name="Text Box 7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5" name="Text Box 7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6" name="Text Box 7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7" name="Text Box 7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8" name="Text Box 8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69" name="Text Box 8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0" name="Text Box 8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1" name="Text Box 8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2" name="Text Box 8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3" name="Text Box 8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4" name="Text Box 8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5" name="Text Box 8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6" name="Text Box 9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7" name="Text Box 9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8" name="Text Box 9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79" name="Text Box 9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0" name="Text Box 9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1" name="Text Box 9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2" name="Text Box 9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3" name="Text Box 9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4" name="Text Box 9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5" name="Text Box 9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6" name="Text Box 10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7" name="Text Box 10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8" name="Text Box 10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89" name="Text Box 10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0" name="Text Box 10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1" name="Text Box 10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2" name="Text Box 10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3" name="Text Box 10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4" name="Text Box 10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5" name="Text Box 10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6" name="Text Box 11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7" name="Text Box 11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8" name="Text Box 11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999" name="Text Box 11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0" name="Text Box 11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1" name="Text Box 11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2" name="Text Box 11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3" name="Text Box 11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4" name="Text Box 11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5" name="Text Box 11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6" name="Text Box 12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7" name="Text Box 12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8" name="Text Box 12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09" name="Text Box 12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0" name="Text Box 19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1" name="Text Box 19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2" name="Text Box 22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3" name="Text Box 22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4" name="Text Box 22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5" name="Text Box 22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16" name="Text Box 22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17" name="Text Box 22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18" name="Text Box 22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19" name="Text Box 22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0" name="Text Box 23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1" name="Text Box 23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2" name="Text Box 23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3" name="Text Box 23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4" name="Text Box 23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5" name="Text Box 23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6" name="Text Box 23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7" name="Text Box 23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8" name="Text Box 23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29" name="Text Box 23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0" name="Text Box 24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1" name="Text Box 24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2" name="Text Box 24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3" name="Text Box 24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4" name="Text Box 24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5" name="Text Box 24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6" name="Text Box 24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7" name="Text Box 24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8" name="Text Box 24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39" name="Text Box 24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0" name="Text Box 25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1" name="Text Box 25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2" name="Text Box 25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3" name="Text Box 25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4" name="Text Box 25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5" name="Text Box 25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6" name="Text Box 25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7" name="Text Box 25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8" name="Text Box 25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49" name="Text Box 25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0" name="Text Box 26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1" name="Text Box 26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2" name="Text Box 26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3" name="Text Box 26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4" name="Text Box 26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5" name="Text Box 26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6" name="Text Box 26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7" name="Text Box 26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8" name="Text Box 26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59" name="Text Box 26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0" name="Text Box 27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1" name="Text Box 27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2" name="Text Box 27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3" name="Text Box 27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4" name="Text Box 27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5" name="Text Box 27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6" name="Text Box 27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7" name="Text Box 27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8" name="Text Box 27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69" name="Text Box 27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0" name="Text Box 28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1" name="Text Box 28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2" name="Text Box 28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3" name="Text Box 28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4" name="Text Box 28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5" name="Text Box 28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6" name="Text Box 28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7" name="Text Box 28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8" name="Text Box 28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79" name="Text Box 28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0" name="Text Box 29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1" name="Text Box 29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2" name="Text Box 29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3" name="Text Box 29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4" name="Text Box 29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5" name="Text Box 29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6" name="Text Box 29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7" name="Text Box 29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8" name="Text Box 29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89" name="Text Box 29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90" name="Text Box 30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91" name="Text Box 30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092" name="Text Box 30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3" name="Text Box 30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4" name="Text Box 30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5" name="Text Box 30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6" name="Text Box 30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7" name="Text Box 30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8" name="Text Box 30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099" name="Text Box 30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0" name="Text Box 31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1" name="Text Box 31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2" name="Text Box 31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3" name="Text Box 31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04" name="Text Box 31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05" name="Text Box 31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6" name="Text Box 31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7" name="Text Box 31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8" name="Text Box 31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09" name="Text Box 31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0" name="Text Box 32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1" name="Text Box 32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2" name="Text Box 32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3" name="Text Box 32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4" name="Text Box 32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5" name="Text Box 32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6" name="Text Box 32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7" name="Text Box 32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8" name="Text Box 32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19" name="Text Box 32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0" name="Text Box 33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1" name="Text Box 33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2" name="Text Box 33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3" name="Text Box 33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4" name="Text Box 33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5" name="Text Box 33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6" name="Text Box 33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7" name="Text Box 33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8" name="Text Box 33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29" name="Text Box 33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0" name="Text Box 34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1" name="Text Box 34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2" name="Text Box 34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3" name="Text Box 34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4" name="Text Box 34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5" name="Text Box 34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6" name="Text Box 34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7" name="Text Box 34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8" name="Text Box 34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39" name="Text Box 34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0" name="Text Box 35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1" name="Text Box 35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2" name="Text Box 35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3" name="Text Box 35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4" name="Text Box 35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5" name="Text Box 35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6" name="Text Box 35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7" name="Text Box 35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8" name="Text Box 35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49" name="Text Box 35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0" name="Text Box 36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1" name="Text Box 36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2" name="Text Box 36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3" name="Text Box 36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4" name="Text Box 36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5" name="Text Box 36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6" name="Text Box 36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7" name="Text Box 36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8" name="Text Box 36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59" name="Text Box 36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0" name="Text Box 37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1" name="Text Box 37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2" name="Text Box 372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3" name="Text Box 373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4" name="Text Box 37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5" name="Text Box 37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6" name="Text Box 37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7" name="Text Box 377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8" name="Text Box 378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69" name="Text Box 379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70" name="Text Box 380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171" name="Text Box 381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2" name="Text Box 38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3" name="Text Box 38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4" name="Text Box 38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5" name="Text Box 38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6" name="Text Box 38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7" name="Text Box 38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8" name="Text Box 38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79" name="Text Box 39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0" name="Text Box 39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1" name="Text Box 39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2" name="Text Box 39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3" name="Text Box 39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4" name="Text Box 39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5" name="Text Box 39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6" name="Text Box 39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7" name="Text Box 39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8" name="Text Box 39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89" name="Text Box 40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0" name="Text Box 40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1" name="Text Box 40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2" name="Text Box 40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3" name="Text Box 40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4" name="Text Box 40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5" name="Text Box 40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6" name="Text Box 40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7" name="Text Box 40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8" name="Text Box 40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199" name="Text Box 41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0" name="Text Box 41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1" name="Text Box 41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2" name="Text Box 41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3" name="Text Box 41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4" name="Text Box 41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5" name="Text Box 41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6" name="Text Box 41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7" name="Text Box 41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8" name="Text Box 41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09" name="Text Box 42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0" name="Text Box 42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1" name="Text Box 42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2" name="Text Box 42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3" name="Text Box 42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4" name="Text Box 42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5" name="Text Box 42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6" name="Text Box 42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7" name="Text Box 42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8" name="Text Box 42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19" name="Text Box 43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0" name="Text Box 43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1" name="Text Box 43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2" name="Text Box 43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3" name="Text Box 43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4" name="Text Box 43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5" name="Text Box 43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6" name="Text Box 43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7" name="Text Box 43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8" name="Text Box 43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29" name="Text Box 44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0" name="Text Box 44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1" name="Text Box 44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2" name="Text Box 44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3" name="Text Box 44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4" name="Text Box 44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5" name="Text Box 44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6" name="Text Box 44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7" name="Text Box 44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8" name="Text Box 449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39" name="Text Box 450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0" name="Text Box 451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1" name="Text Box 452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2" name="Text Box 453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3" name="Text Box 454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4" name="Text Box 455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5" name="Text Box 456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6" name="Text Box 457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85725</xdr:colOff>
      <xdr:row>360</xdr:row>
      <xdr:rowOff>0</xdr:rowOff>
    </xdr:to>
    <xdr:sp fLocksText="0">
      <xdr:nvSpPr>
        <xdr:cNvPr id="1247" name="Text Box 458"/>
        <xdr:cNvSpPr txBox="1">
          <a:spLocks noChangeArrowheads="1"/>
        </xdr:cNvSpPr>
      </xdr:nvSpPr>
      <xdr:spPr>
        <a:xfrm>
          <a:off x="75819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248" name="Text Box 504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249" name="Text Box 505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360</xdr:row>
      <xdr:rowOff>0</xdr:rowOff>
    </xdr:from>
    <xdr:to>
      <xdr:col>0</xdr:col>
      <xdr:colOff>390525</xdr:colOff>
      <xdr:row>360</xdr:row>
      <xdr:rowOff>0</xdr:rowOff>
    </xdr:to>
    <xdr:sp fLocksText="0">
      <xdr:nvSpPr>
        <xdr:cNvPr id="1250" name="Text Box 506"/>
        <xdr:cNvSpPr txBox="1">
          <a:spLocks noChangeArrowheads="1"/>
        </xdr:cNvSpPr>
      </xdr:nvSpPr>
      <xdr:spPr>
        <a:xfrm>
          <a:off x="304800" y="150809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51" name="Text Box 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52" name="Text Box 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53" name="Text Box 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54" name="Text Box 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55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56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57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58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59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0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1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2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3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4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85725</xdr:colOff>
      <xdr:row>120</xdr:row>
      <xdr:rowOff>0</xdr:rowOff>
    </xdr:to>
    <xdr:sp fLocksText="0">
      <xdr:nvSpPr>
        <xdr:cNvPr id="1265" name="Text Box 122463"/>
        <xdr:cNvSpPr txBox="1">
          <a:spLocks noChangeArrowheads="1"/>
        </xdr:cNvSpPr>
      </xdr:nvSpPr>
      <xdr:spPr>
        <a:xfrm>
          <a:off x="7581900" y="53082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85725</xdr:colOff>
      <xdr:row>120</xdr:row>
      <xdr:rowOff>0</xdr:rowOff>
    </xdr:to>
    <xdr:sp fLocksText="0">
      <xdr:nvSpPr>
        <xdr:cNvPr id="1266" name="Text Box 122464"/>
        <xdr:cNvSpPr txBox="1">
          <a:spLocks noChangeArrowheads="1"/>
        </xdr:cNvSpPr>
      </xdr:nvSpPr>
      <xdr:spPr>
        <a:xfrm>
          <a:off x="7581900" y="53082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7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8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69" name="Text Box 12246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0" name="Text Box 12246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1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2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3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4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5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276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77" name="Text Box 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78" name="Text Box 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79" name="Text Box 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0" name="Text Box 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1" name="Text Box 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2" name="Text Box 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3" name="Text Box 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4" name="Text Box 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5" name="Text Box 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6" name="Text Box 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7" name="Text Box 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8" name="Text Box 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89" name="Text Box 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0" name="Text Box 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1" name="Text Box 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2" name="Text Box 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3" name="Text Box 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4" name="Text Box 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5" name="Text Box 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6" name="Text Box 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7" name="Text Box 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8" name="Text Box 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299" name="Text Box 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0" name="Text Box 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1" name="Text Box 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2" name="Text Box 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3" name="Text Box 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4" name="Text Box 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5" name="Text Box 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6" name="Text Box 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7" name="Text Box 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8" name="Text Box 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09" name="Text Box 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0" name="Text Box 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1" name="Text Box 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2" name="Text Box 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3" name="Text Box 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4" name="Text Box 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5" name="Text Box 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6" name="Text Box 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7" name="Text Box 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8" name="Text Box 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19" name="Text Box 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0" name="Text Box 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1" name="Text Box 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2" name="Text Box 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3" name="Text Box 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4" name="Text Box 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5" name="Text Box 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6" name="Text Box 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7" name="Text Box 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8" name="Text Box 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29" name="Text Box 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0" name="Text Box 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1" name="Text Box 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2" name="Text Box 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3" name="Text Box 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4" name="Text Box 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5" name="Text Box 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6" name="Text Box 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7" name="Text Box 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8" name="Text Box 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39" name="Text Box 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0" name="Text Box 8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1" name="Text Box 8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2" name="Text Box 8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3" name="Text Box 8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4" name="Text Box 8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5" name="Text Box 8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6" name="Text Box 8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7" name="Text Box 9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8" name="Text Box 9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49" name="Text Box 9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0" name="Text Box 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1" name="Text Box 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2" name="Text Box 9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3" name="Text Box 9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4" name="Text Box 9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5" name="Text Box 9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6" name="Text Box 9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7" name="Text Box 10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8" name="Text Box 10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59" name="Text Box 10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0" name="Text Box 1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1" name="Text Box 1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2" name="Text Box 1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3" name="Text Box 1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4" name="Text Box 1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5" name="Text Box 1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6" name="Text Box 1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7" name="Text Box 1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8" name="Text Box 1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69" name="Text Box 1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0" name="Text Box 1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1" name="Text Box 1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2" name="Text Box 1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3" name="Text Box 1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4" name="Text Box 1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5" name="Text Box 1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6" name="Text Box 1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7" name="Text Box 1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8" name="Text Box 1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79" name="Text Box 1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0" name="Text Box 1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304800</xdr:colOff>
      <xdr:row>360</xdr:row>
      <xdr:rowOff>0</xdr:rowOff>
    </xdr:from>
    <xdr:to>
      <xdr:col>10</xdr:col>
      <xdr:colOff>400050</xdr:colOff>
      <xdr:row>360</xdr:row>
      <xdr:rowOff>0</xdr:rowOff>
    </xdr:to>
    <xdr:sp fLocksText="0">
      <xdr:nvSpPr>
        <xdr:cNvPr id="1381" name="Text Box 122579"/>
        <xdr:cNvSpPr txBox="1">
          <a:spLocks noChangeArrowheads="1"/>
        </xdr:cNvSpPr>
      </xdr:nvSpPr>
      <xdr:spPr>
        <a:xfrm>
          <a:off x="22012275" y="150809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2" name="Text Box 1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3" name="Text Box 1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4" name="Text Box 2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5" name="Text Box 2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6" name="Text Box 2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7" name="Text Box 2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388" name="Text Box 2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89" name="Text Box 12258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0" name="Text Box 12258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1" name="Text Box 12258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2" name="Text Box 12259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3" name="Text Box 12259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4" name="Text Box 12259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5" name="Text Box 12259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6" name="Text Box 12259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7" name="Text Box 12259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8" name="Text Box 12259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399" name="Text Box 12259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0" name="Text Box 12259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1" name="Text Box 12259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2" name="Text Box 12260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3" name="Text Box 12260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4" name="Text Box 12260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5" name="Text Box 12260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6" name="Text Box 12260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7" name="Text Box 12260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8" name="Text Box 12260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09" name="Text Box 12260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0" name="Text Box 12260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1" name="Text Box 12260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2" name="Text Box 12261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3" name="Text Box 12261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4" name="Text Box 12261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5" name="Text Box 12261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6" name="Text Box 12261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7" name="Text Box 12261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8" name="Text Box 12261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19" name="Text Box 12261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0" name="Text Box 12261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1" name="Text Box 12261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2" name="Text Box 12262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3" name="Text Box 12262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4" name="Text Box 12262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5" name="Text Box 12262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6" name="Text Box 12262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7" name="Text Box 12262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8" name="Text Box 12262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29" name="Text Box 12262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0" name="Text Box 12262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1" name="Text Box 12262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2" name="Text Box 12263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3" name="Text Box 12263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4" name="Text Box 12263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5" name="Text Box 12263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6" name="Text Box 12263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7" name="Text Box 12263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8" name="Text Box 12263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39" name="Text Box 12263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0" name="Text Box 12263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1" name="Text Box 12263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2" name="Text Box 12264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3" name="Text Box 12264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4" name="Text Box 12264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5" name="Text Box 12264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6" name="Text Box 12264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7" name="Text Box 12264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8" name="Text Box 12264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49" name="Text Box 12264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0" name="Text Box 12264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1" name="Text Box 12264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2" name="Text Box 12265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3" name="Text Box 12265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4" name="Text Box 12265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5" name="Text Box 12265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6" name="Text Box 12265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7" name="Text Box 12265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8" name="Text Box 12265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59" name="Text Box 12265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60" name="Text Box 12265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61" name="Text Box 12265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62" name="Text Box 12266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63" name="Text Box 12266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64" name="Text Box 12266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65" name="Text Box 3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66" name="Text Box 3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67" name="Text Box 3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68" name="Text Box 3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69" name="Text Box 3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0" name="Text Box 3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1" name="Text Box 3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2" name="Text Box 3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3" name="Text Box 3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4" name="Text Box 3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5" name="Text Box 3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76" name="Text Box 12267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477" name="Text Box 12267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8" name="Text Box 3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79" name="Text Box 3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0" name="Text Box 3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1" name="Text Box 3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2" name="Text Box 3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3" name="Text Box 3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4" name="Text Box 3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5" name="Text Box 3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6" name="Text Box 3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7" name="Text Box 3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8" name="Text Box 3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89" name="Text Box 3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0" name="Text Box 3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1" name="Text Box 3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2" name="Text Box 3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3" name="Text Box 3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4" name="Text Box 3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5" name="Text Box 33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6" name="Text Box 33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7" name="Text Box 33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8" name="Text Box 33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499" name="Text Box 3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0" name="Text Box 3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1" name="Text Box 3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2" name="Text Box 3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3" name="Text Box 3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4" name="Text Box 3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5" name="Text Box 34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6" name="Text Box 34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7" name="Text Box 3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8" name="Text Box 3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09" name="Text Box 3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0" name="Text Box 3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1" name="Text Box 34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2" name="Text Box 35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3" name="Text Box 35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4" name="Text Box 35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5" name="Text Box 35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6" name="Text Box 35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7" name="Text Box 3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8" name="Text Box 35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19" name="Text Box 3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0" name="Text Box 3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1" name="Text Box 3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2" name="Text Box 3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3" name="Text Box 3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4" name="Text Box 3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5" name="Text Box 3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6" name="Text Box 3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7" name="Text Box 3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8" name="Text Box 3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29" name="Text Box 3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0" name="Text Box 3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1" name="Text Box 3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2" name="Text Box 3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3" name="Text Box 3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4" name="Text Box 3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5" name="Text Box 3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6" name="Text Box 3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7" name="Text Box 3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8" name="Text Box 3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39" name="Text Box 3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40" name="Text Box 3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41" name="Text Box 3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42" name="Text Box 3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543" name="Text Box 38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304800</xdr:colOff>
      <xdr:row>360</xdr:row>
      <xdr:rowOff>0</xdr:rowOff>
    </xdr:from>
    <xdr:to>
      <xdr:col>10</xdr:col>
      <xdr:colOff>400050</xdr:colOff>
      <xdr:row>360</xdr:row>
      <xdr:rowOff>0</xdr:rowOff>
    </xdr:to>
    <xdr:sp fLocksText="0">
      <xdr:nvSpPr>
        <xdr:cNvPr id="1544" name="Text Box 122742"/>
        <xdr:cNvSpPr txBox="1">
          <a:spLocks noChangeArrowheads="1"/>
        </xdr:cNvSpPr>
      </xdr:nvSpPr>
      <xdr:spPr>
        <a:xfrm>
          <a:off x="22012275" y="150809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45" name="Text Box 12274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46" name="Text Box 12274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47" name="Text Box 12274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48" name="Text Box 12274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49" name="Text Box 12274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0" name="Text Box 12274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1" name="Text Box 12274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2" name="Text Box 12275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3" name="Text Box 12275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4" name="Text Box 12275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5" name="Text Box 12275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6" name="Text Box 12275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7" name="Text Box 12275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8" name="Text Box 12275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59" name="Text Box 12275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0" name="Text Box 12275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1" name="Text Box 12275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2" name="Text Box 12276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3" name="Text Box 12276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4" name="Text Box 12276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5" name="Text Box 12276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6" name="Text Box 12276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7" name="Text Box 12276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8" name="Text Box 12276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69" name="Text Box 12276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0" name="Text Box 12276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1" name="Text Box 12276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2" name="Text Box 12277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3" name="Text Box 12277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4" name="Text Box 12277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5" name="Text Box 12277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6" name="Text Box 12277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7" name="Text Box 12277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8" name="Text Box 12277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79" name="Text Box 12277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0" name="Text Box 12277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1" name="Text Box 12277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2" name="Text Box 12278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3" name="Text Box 12278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4" name="Text Box 12278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5" name="Text Box 12278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6" name="Text Box 12278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7" name="Text Box 12278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8" name="Text Box 12278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89" name="Text Box 12278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0" name="Text Box 12278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1" name="Text Box 12278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2" name="Text Box 12279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3" name="Text Box 12279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4" name="Text Box 12279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5" name="Text Box 12279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6" name="Text Box 12279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7" name="Text Box 12279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8" name="Text Box 12279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599" name="Text Box 12279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0" name="Text Box 12279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1" name="Text Box 12279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2" name="Text Box 12280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3" name="Text Box 12280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4" name="Text Box 12280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5" name="Text Box 12280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6" name="Text Box 12280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7" name="Text Box 12280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8" name="Text Box 12280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09" name="Text Box 12280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0" name="Text Box 12280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1" name="Text Box 122809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2" name="Text Box 122810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3" name="Text Box 122811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4" name="Text Box 122812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5" name="Text Box 122813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6" name="Text Box 122814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7" name="Text Box 122815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8" name="Text Box 122816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19" name="Text Box 122817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141</xdr:row>
      <xdr:rowOff>0</xdr:rowOff>
    </xdr:to>
    <xdr:sp fLocksText="0">
      <xdr:nvSpPr>
        <xdr:cNvPr id="1620" name="Text Box 122818"/>
        <xdr:cNvSpPr txBox="1">
          <a:spLocks noChangeArrowheads="1"/>
        </xdr:cNvSpPr>
      </xdr:nvSpPr>
      <xdr:spPr>
        <a:xfrm>
          <a:off x="16468725" y="61521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21" name="Text Box 5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22" name="Text Box 5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3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4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5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6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7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8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29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30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1" name="Text Box 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2" name="Text Box 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3" name="Text Box 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4" name="Text Box 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5" name="Text Box 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6" name="Text Box 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7" name="Text Box 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8" name="Text Box 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39" name="Text Box 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0" name="Text Box 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1" name="Text Box 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2" name="Text Box 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3" name="Text Box 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4" name="Text Box 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5" name="Text Box 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6" name="Text Box 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7" name="Text Box 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8" name="Text Box 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49" name="Text Box 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0" name="Text Box 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1" name="Text Box 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2" name="Text Box 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3" name="Text Box 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4" name="Text Box 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5" name="Text Box 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6" name="Text Box 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7" name="Text Box 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8" name="Text Box 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59" name="Text Box 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0" name="Text Box 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1" name="Text Box 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2" name="Text Box 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3" name="Text Box 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4" name="Text Box 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5" name="Text Box 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6" name="Text Box 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7" name="Text Box 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8" name="Text Box 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69" name="Text Box 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0" name="Text Box 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1" name="Text Box 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2" name="Text Box 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73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674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5" name="Text Box 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6" name="Text Box 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7" name="Text Box 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8" name="Text Box 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79" name="Text Box 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0" name="Text Box 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1" name="Text Box 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2" name="Text Box 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3" name="Text Box 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4" name="Text Box 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5" name="Text Box 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6" name="Text Box 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7" name="Text Box 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8" name="Text Box 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89" name="Text Box 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0" name="Text Box 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1" name="Text Box 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2" name="Text Box 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3" name="Text Box 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4" name="Text Box 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5" name="Text Box 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6" name="Text Box 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7" name="Text Box 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8" name="Text Box 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699" name="Text Box 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0" name="Text Box 8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1" name="Text Box 8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2" name="Text Box 8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3" name="Text Box 8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4" name="Text Box 8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5" name="Text Box 8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6" name="Text Box 8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7" name="Text Box 9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8" name="Text Box 9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09" name="Text Box 9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0" name="Text Box 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1" name="Text Box 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2" name="Text Box 9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3" name="Text Box 9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4" name="Text Box 9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5" name="Text Box 9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6" name="Text Box 9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7" name="Text Box 10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8" name="Text Box 10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19" name="Text Box 10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0" name="Text Box 1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1" name="Text Box 1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2" name="Text Box 1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3" name="Text Box 1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4" name="Text Box 1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5" name="Text Box 1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6" name="Text Box 1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7" name="Text Box 1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8" name="Text Box 1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29" name="Text Box 1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0" name="Text Box 1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1" name="Text Box 11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2" name="Text Box 11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3" name="Text Box 1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4" name="Text Box 1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5" name="Text Box 1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6" name="Text Box 1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7" name="Text Box 1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8" name="Text Box 1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39" name="Text Box 1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0" name="Text Box 1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1" name="Text Box 19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2" name="Text Box 19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3" name="Text Box 2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4" name="Text Box 2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5" name="Text Box 2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6" name="Text Box 2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747" name="Text Box 2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48" name="Text Box 22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49" name="Text Box 22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0" name="Text Box 22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1" name="Text Box 23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2" name="Text Box 23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3" name="Text Box 23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4" name="Text Box 23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5" name="Text Box 23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6" name="Text Box 23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7" name="Text Box 23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8" name="Text Box 23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59" name="Text Box 23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0" name="Text Box 23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1" name="Text Box 24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2" name="Text Box 24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3" name="Text Box 24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4" name="Text Box 24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5" name="Text Box 24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6" name="Text Box 24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7" name="Text Box 24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8" name="Text Box 24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69" name="Text Box 24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0" name="Text Box 2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1" name="Text Box 2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2" name="Text Box 25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3" name="Text Box 25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4" name="Text Box 25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5" name="Text Box 25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6" name="Text Box 25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7" name="Text Box 25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8" name="Text Box 25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79" name="Text Box 25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0" name="Text Box 25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1" name="Text Box 26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2" name="Text Box 26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3" name="Text Box 26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4" name="Text Box 26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5" name="Text Box 26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6" name="Text Box 26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7" name="Text Box 26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8" name="Text Box 26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89" name="Text Box 26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0" name="Text Box 26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1" name="Text Box 27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2" name="Text Box 27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3" name="Text Box 27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4" name="Text Box 27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5" name="Text Box 27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6" name="Text Box 27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7" name="Text Box 27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8" name="Text Box 27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799" name="Text Box 27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0" name="Text Box 27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1" name="Text Box 28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2" name="Text Box 28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3" name="Text Box 28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4" name="Text Box 28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5" name="Text Box 28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6" name="Text Box 28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7" name="Text Box 28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8" name="Text Box 28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09" name="Text Box 28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0" name="Text Box 28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1" name="Text Box 29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2" name="Text Box 29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3" name="Text Box 29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4" name="Text Box 29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5" name="Text Box 29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6" name="Text Box 29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7" name="Text Box 29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8" name="Text Box 29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19" name="Text Box 29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20" name="Text Box 29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21" name="Text Box 30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22" name="Text Box 30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23" name="Text Box 30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24" name="Text Box 30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25" name="Text Box 3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26" name="Text Box 3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27" name="Text Box 3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28" name="Text Box 30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29" name="Text Box 30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0" name="Text Box 30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1" name="Text Box 31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2" name="Text Box 31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3" name="Text Box 31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4" name="Text Box 31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35" name="Text Box 3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836" name="Text Box 3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7" name="Text Box 31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8" name="Text Box 31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39" name="Text Box 31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0" name="Text Box 31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1" name="Text Box 32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2" name="Text Box 32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3" name="Text Box 32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4" name="Text Box 32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5" name="Text Box 32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6" name="Text Box 32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7" name="Text Box 32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8" name="Text Box 32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49" name="Text Box 32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0" name="Text Box 32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1" name="Text Box 33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2" name="Text Box 33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3" name="Text Box 33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4" name="Text Box 33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5" name="Text Box 33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6" name="Text Box 33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7" name="Text Box 33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8" name="Text Box 33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59" name="Text Box 33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0" name="Text Box 33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1" name="Text Box 34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2" name="Text Box 34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3" name="Text Box 34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4" name="Text Box 34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5" name="Text Box 34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6" name="Text Box 34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7" name="Text Box 34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8" name="Text Box 34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69" name="Text Box 34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0" name="Text Box 34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1" name="Text Box 35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2" name="Text Box 35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3" name="Text Box 35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4" name="Text Box 35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5" name="Text Box 35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6" name="Text Box 35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7" name="Text Box 35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8" name="Text Box 35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79" name="Text Box 35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0" name="Text Box 35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1" name="Text Box 36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2" name="Text Box 36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3" name="Text Box 36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4" name="Text Box 36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5" name="Text Box 36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6" name="Text Box 36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7" name="Text Box 36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8" name="Text Box 36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89" name="Text Box 36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0" name="Text Box 36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1" name="Text Box 37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2" name="Text Box 37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3" name="Text Box 372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4" name="Text Box 373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5" name="Text Box 37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6" name="Text Box 37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7" name="Text Box 37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8" name="Text Box 377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899" name="Text Box 378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900" name="Text Box 379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901" name="Text Box 380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902" name="Text Box 381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3" name="Text Box 38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4" name="Text Box 38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5" name="Text Box 38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6" name="Text Box 38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7" name="Text Box 38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8" name="Text Box 38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09" name="Text Box 38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0" name="Text Box 39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1" name="Text Box 39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2" name="Text Box 39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3" name="Text Box 39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4" name="Text Box 39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5" name="Text Box 39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6" name="Text Box 39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7" name="Text Box 39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8" name="Text Box 39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19" name="Text Box 39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0" name="Text Box 40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1" name="Text Box 40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2" name="Text Box 40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3" name="Text Box 40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4" name="Text Box 40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5" name="Text Box 40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6" name="Text Box 40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7" name="Text Box 40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8" name="Text Box 40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29" name="Text Box 40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0" name="Text Box 41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1" name="Text Box 41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2" name="Text Box 41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3" name="Text Box 41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4" name="Text Box 4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5" name="Text Box 4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6" name="Text Box 41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7" name="Text Box 41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8" name="Text Box 41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39" name="Text Box 41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0" name="Text Box 42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1" name="Text Box 42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2" name="Text Box 42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3" name="Text Box 42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4" name="Text Box 42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5" name="Text Box 42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6" name="Text Box 42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7" name="Text Box 42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8" name="Text Box 42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49" name="Text Box 42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0" name="Text Box 43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1" name="Text Box 43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2" name="Text Box 43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3" name="Text Box 43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4" name="Text Box 43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5" name="Text Box 43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6" name="Text Box 43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7" name="Text Box 43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8" name="Text Box 43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59" name="Text Box 43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0" name="Text Box 44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1" name="Text Box 44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2" name="Text Box 44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3" name="Text Box 44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4" name="Text Box 44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5" name="Text Box 44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6" name="Text Box 44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7" name="Text Box 44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8" name="Text Box 44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69" name="Text Box 4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0" name="Text Box 4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1" name="Text Box 45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2" name="Text Box 45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3" name="Text Box 45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4" name="Text Box 45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5" name="Text Box 45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6" name="Text Box 45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7" name="Text Box 45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78" name="Text Box 45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979" name="Text Box 504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980" name="Text Box 505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304800</xdr:colOff>
      <xdr:row>141</xdr:row>
      <xdr:rowOff>0</xdr:rowOff>
    </xdr:from>
    <xdr:to>
      <xdr:col>0</xdr:col>
      <xdr:colOff>390525</xdr:colOff>
      <xdr:row>141</xdr:row>
      <xdr:rowOff>0</xdr:rowOff>
    </xdr:to>
    <xdr:sp fLocksText="0">
      <xdr:nvSpPr>
        <xdr:cNvPr id="1981" name="Text Box 506"/>
        <xdr:cNvSpPr txBox="1">
          <a:spLocks noChangeArrowheads="1"/>
        </xdr:cNvSpPr>
      </xdr:nvSpPr>
      <xdr:spPr>
        <a:xfrm>
          <a:off x="3048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82" name="Text Box 4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83" name="Text Box 4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84" name="Text Box 4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85" name="Text Box 4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86" name="Text Box 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1987" name="Text Box 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88" name="Text Box 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89" name="Text Box 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0" name="Text Box 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1" name="Text Box 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2" name="Text Box 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3" name="Text Box 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4" name="Text Box 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5" name="Text Box 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6" name="Text Box 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7" name="Text Box 1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8" name="Text Box 1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1999" name="Text Box 1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0" name="Text Box 1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1" name="Text Box 1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2" name="Text Box 1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3" name="Text Box 1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4" name="Text Box 1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5" name="Text Box 1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6" name="Text Box 1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7" name="Text Box 2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8" name="Text Box 2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09" name="Text Box 2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0" name="Text Box 2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1" name="Text Box 2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2" name="Text Box 2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3" name="Text Box 2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4" name="Text Box 2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5" name="Text Box 2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6" name="Text Box 2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7" name="Text Box 3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8" name="Text Box 3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19" name="Text Box 3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0" name="Text Box 3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1" name="Text Box 3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2" name="Text Box 3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3" name="Text Box 4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4" name="Text Box 4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5" name="Text Box 4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6" name="Text Box 5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7" name="Text Box 5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8" name="Text Box 5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29" name="Text Box 5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0" name="Text Box 6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1" name="Text Box 6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2" name="Text Box 6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3" name="Text Box 6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4" name="Text Box 6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5" name="Text Box 6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6" name="Text Box 6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7" name="Text Box 6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8" name="Text Box 6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39" name="Text Box 6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0" name="Text Box 7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1" name="Text Box 7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2" name="Text Box 7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3" name="Text Box 7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4" name="Text Box 7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5" name="Text Box 7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6" name="Text Box 7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7" name="Text Box 7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8" name="Text Box 7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49" name="Text Box 7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0" name="Text Box 8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1" name="Text Box 8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2" name="Text Box 8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3" name="Text Box 8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4" name="Text Box 8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5" name="Text Box 8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6" name="Text Box 8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7" name="Text Box 8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8" name="Text Box 9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59" name="Text Box 9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0" name="Text Box 9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1" name="Text Box 9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2" name="Text Box 9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3" name="Text Box 9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4" name="Text Box 9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5" name="Text Box 9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6" name="Text Box 9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7" name="Text Box 9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8" name="Text Box 10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69" name="Text Box 10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0" name="Text Box 10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1" name="Text Box 10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2" name="Text Box 10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3" name="Text Box 10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4" name="Text Box 10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5" name="Text Box 10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6" name="Text Box 10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7" name="Text Box 10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8" name="Text Box 11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79" name="Text Box 11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0" name="Text Box 11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1" name="Text Box 11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2" name="Text Box 11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3" name="Text Box 11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4" name="Text Box 11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5" name="Text Box 11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6" name="Text Box 11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7" name="Text Box 11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8" name="Text Box 12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89" name="Text Box 12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0" name="Text Box 12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1" name="Text Box 12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131</xdr:row>
      <xdr:rowOff>0</xdr:rowOff>
    </xdr:from>
    <xdr:to>
      <xdr:col>10</xdr:col>
      <xdr:colOff>419100</xdr:colOff>
      <xdr:row>131</xdr:row>
      <xdr:rowOff>0</xdr:rowOff>
    </xdr:to>
    <xdr:sp fLocksText="0">
      <xdr:nvSpPr>
        <xdr:cNvPr id="2092" name="Text Box 3"/>
        <xdr:cNvSpPr txBox="1">
          <a:spLocks noChangeArrowheads="1"/>
        </xdr:cNvSpPr>
      </xdr:nvSpPr>
      <xdr:spPr>
        <a:xfrm>
          <a:off x="22021800" y="575214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3" name="Text Box 19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4" name="Text Box 19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5" name="Text Box 22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6" name="Text Box 22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7" name="Text Box 22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8" name="Text Box 22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099" name="Text Box 22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0" name="Text Box 22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1" name="Text Box 22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2" name="Text Box 22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3" name="Text Box 23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4" name="Text Box 23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5" name="Text Box 23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6" name="Text Box 23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7" name="Text Box 23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8" name="Text Box 23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09" name="Text Box 23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0" name="Text Box 23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1" name="Text Box 23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2" name="Text Box 23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3" name="Text Box 24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4" name="Text Box 24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5" name="Text Box 24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6" name="Text Box 24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7" name="Text Box 24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8" name="Text Box 24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19" name="Text Box 24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0" name="Text Box 24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1" name="Text Box 24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2" name="Text Box 2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3" name="Text Box 2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4" name="Text Box 25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5" name="Text Box 25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6" name="Text Box 25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7" name="Text Box 25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8" name="Text Box 25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29" name="Text Box 25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0" name="Text Box 25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1" name="Text Box 25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2" name="Text Box 25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3" name="Text Box 26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4" name="Text Box 26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5" name="Text Box 26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6" name="Text Box 26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7" name="Text Box 26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8" name="Text Box 26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39" name="Text Box 26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0" name="Text Box 26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1" name="Text Box 26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2" name="Text Box 26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3" name="Text Box 27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4" name="Text Box 27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5" name="Text Box 27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6" name="Text Box 27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7" name="Text Box 27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8" name="Text Box 27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49" name="Text Box 27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0" name="Text Box 27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1" name="Text Box 27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2" name="Text Box 27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3" name="Text Box 28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4" name="Text Box 28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5" name="Text Box 28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6" name="Text Box 28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7" name="Text Box 28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8" name="Text Box 28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59" name="Text Box 28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0" name="Text Box 28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1" name="Text Box 28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2" name="Text Box 28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3" name="Text Box 29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4" name="Text Box 29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5" name="Text Box 29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6" name="Text Box 29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7" name="Text Box 29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8" name="Text Box 29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69" name="Text Box 29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70" name="Text Box 29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71" name="Text Box 29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72" name="Text Box 29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73" name="Text Box 30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74" name="Text Box 30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75" name="Text Box 30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76" name="Text Box 30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77" name="Text Box 30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78" name="Text Box 30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79" name="Text Box 30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0" name="Text Box 30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1" name="Text Box 30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2" name="Text Box 30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3" name="Text Box 31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4" name="Text Box 31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5" name="Text Box 31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6" name="Text Box 31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87" name="Text Box 3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188" name="Text Box 3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89" name="Text Box 31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0" name="Text Box 31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1" name="Text Box 31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2" name="Text Box 31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3" name="Text Box 32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4" name="Text Box 32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5" name="Text Box 32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6" name="Text Box 32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7" name="Text Box 32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8" name="Text Box 32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199" name="Text Box 32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0" name="Text Box 32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1" name="Text Box 32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2" name="Text Box 32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3" name="Text Box 33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4" name="Text Box 33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5" name="Text Box 33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6" name="Text Box 33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7" name="Text Box 33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8" name="Text Box 33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09" name="Text Box 33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0" name="Text Box 33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1" name="Text Box 33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2" name="Text Box 33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3" name="Text Box 34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4" name="Text Box 34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5" name="Text Box 34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6" name="Text Box 34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7" name="Text Box 34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8" name="Text Box 34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19" name="Text Box 34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0" name="Text Box 34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1" name="Text Box 34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2" name="Text Box 34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3" name="Text Box 35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4" name="Text Box 35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5" name="Text Box 35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6" name="Text Box 35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7" name="Text Box 35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8" name="Text Box 35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29" name="Text Box 35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0" name="Text Box 35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1" name="Text Box 35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2" name="Text Box 35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3" name="Text Box 36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4" name="Text Box 36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5" name="Text Box 36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6" name="Text Box 36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7" name="Text Box 36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8" name="Text Box 36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39" name="Text Box 36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0" name="Text Box 36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1" name="Text Box 36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2" name="Text Box 36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3" name="Text Box 37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4" name="Text Box 37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5" name="Text Box 372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6" name="Text Box 373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7" name="Text Box 37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8" name="Text Box 37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49" name="Text Box 37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50" name="Text Box 377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51" name="Text Box 378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52" name="Text Box 379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53" name="Text Box 380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254" name="Text Box 381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131</xdr:row>
      <xdr:rowOff>0</xdr:rowOff>
    </xdr:from>
    <xdr:to>
      <xdr:col>10</xdr:col>
      <xdr:colOff>419100</xdr:colOff>
      <xdr:row>131</xdr:row>
      <xdr:rowOff>0</xdr:rowOff>
    </xdr:to>
    <xdr:sp fLocksText="0">
      <xdr:nvSpPr>
        <xdr:cNvPr id="2255" name="Text Box 3"/>
        <xdr:cNvSpPr txBox="1">
          <a:spLocks noChangeArrowheads="1"/>
        </xdr:cNvSpPr>
      </xdr:nvSpPr>
      <xdr:spPr>
        <a:xfrm>
          <a:off x="22021800" y="575214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56" name="Text Box 38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57" name="Text Box 38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58" name="Text Box 38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59" name="Text Box 38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0" name="Text Box 38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1" name="Text Box 38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2" name="Text Box 38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3" name="Text Box 39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4" name="Text Box 39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5" name="Text Box 39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6" name="Text Box 39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7" name="Text Box 39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8" name="Text Box 39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69" name="Text Box 39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0" name="Text Box 39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1" name="Text Box 39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2" name="Text Box 39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3" name="Text Box 40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4" name="Text Box 40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5" name="Text Box 40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6" name="Text Box 40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7" name="Text Box 40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8" name="Text Box 40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79" name="Text Box 40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0" name="Text Box 40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1" name="Text Box 40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2" name="Text Box 40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3" name="Text Box 41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4" name="Text Box 41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5" name="Text Box 41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6" name="Text Box 41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7" name="Text Box 4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8" name="Text Box 4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89" name="Text Box 41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0" name="Text Box 41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1" name="Text Box 41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2" name="Text Box 41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3" name="Text Box 42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4" name="Text Box 42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5" name="Text Box 42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6" name="Text Box 42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7" name="Text Box 42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8" name="Text Box 42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299" name="Text Box 42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0" name="Text Box 42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1" name="Text Box 42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2" name="Text Box 42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3" name="Text Box 43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4" name="Text Box 43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5" name="Text Box 43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6" name="Text Box 43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7" name="Text Box 43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8" name="Text Box 43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09" name="Text Box 43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0" name="Text Box 43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1" name="Text Box 43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2" name="Text Box 43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3" name="Text Box 44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4" name="Text Box 44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5" name="Text Box 44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6" name="Text Box 44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7" name="Text Box 44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8" name="Text Box 44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19" name="Text Box 44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0" name="Text Box 44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1" name="Text Box 44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2" name="Text Box 44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3" name="Text Box 45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4" name="Text Box 45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5" name="Text Box 45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6" name="Text Box 45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7" name="Text Box 45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8" name="Text Box 45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29" name="Text Box 45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0" name="Text Box 45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1" name="Text Box 45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332" name="Text Box 504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333" name="Text Box 505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400050</xdr:colOff>
      <xdr:row>141</xdr:row>
      <xdr:rowOff>0</xdr:rowOff>
    </xdr:to>
    <xdr:sp fLocksText="0">
      <xdr:nvSpPr>
        <xdr:cNvPr id="2334" name="Text Box 506"/>
        <xdr:cNvSpPr txBox="1">
          <a:spLocks noChangeArrowheads="1"/>
        </xdr:cNvSpPr>
      </xdr:nvSpPr>
      <xdr:spPr>
        <a:xfrm>
          <a:off x="3143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5" name="Text Box 51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6" name="Text Box 51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7" name="Text Box 51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8" name="Text Box 51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39" name="Text Box 515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0" name="Text Box 516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1" name="Text Box 517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2" name="Text Box 518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3" name="Text Box 519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4" name="Text Box 520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5" name="Text Box 521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6" name="Text Box 522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7" name="Text Box 523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0</xdr:rowOff>
    </xdr:to>
    <xdr:sp fLocksText="0">
      <xdr:nvSpPr>
        <xdr:cNvPr id="2348" name="Text Box 524"/>
        <xdr:cNvSpPr txBox="1">
          <a:spLocks noChangeArrowheads="1"/>
        </xdr:cNvSpPr>
      </xdr:nvSpPr>
      <xdr:spPr>
        <a:xfrm>
          <a:off x="7581900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190500</xdr:rowOff>
    </xdr:to>
    <xdr:sp fLocksText="0">
      <xdr:nvSpPr>
        <xdr:cNvPr id="2349" name="Text Box 123547"/>
        <xdr:cNvSpPr txBox="1">
          <a:spLocks noChangeArrowheads="1"/>
        </xdr:cNvSpPr>
      </xdr:nvSpPr>
      <xdr:spPr>
        <a:xfrm>
          <a:off x="7581900" y="6152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85725</xdr:colOff>
      <xdr:row>141</xdr:row>
      <xdr:rowOff>190500</xdr:rowOff>
    </xdr:to>
    <xdr:sp fLocksText="0">
      <xdr:nvSpPr>
        <xdr:cNvPr id="2350" name="Text Box 123548"/>
        <xdr:cNvSpPr txBox="1">
          <a:spLocks noChangeArrowheads="1"/>
        </xdr:cNvSpPr>
      </xdr:nvSpPr>
      <xdr:spPr>
        <a:xfrm>
          <a:off x="7581900" y="6152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314325</xdr:colOff>
      <xdr:row>112</xdr:row>
      <xdr:rowOff>0</xdr:rowOff>
    </xdr:from>
    <xdr:ext cx="95250" cy="200025"/>
    <xdr:sp fLocksText="0">
      <xdr:nvSpPr>
        <xdr:cNvPr id="2351" name="Text Box 45"/>
        <xdr:cNvSpPr txBox="1">
          <a:spLocks noChangeArrowheads="1"/>
        </xdr:cNvSpPr>
      </xdr:nvSpPr>
      <xdr:spPr>
        <a:xfrm>
          <a:off x="314325" y="497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314325</xdr:colOff>
      <xdr:row>112</xdr:row>
      <xdr:rowOff>0</xdr:rowOff>
    </xdr:from>
    <xdr:ext cx="95250" cy="200025"/>
    <xdr:sp fLocksText="0">
      <xdr:nvSpPr>
        <xdr:cNvPr id="2352" name="Text Box 46"/>
        <xdr:cNvSpPr txBox="1">
          <a:spLocks noChangeArrowheads="1"/>
        </xdr:cNvSpPr>
      </xdr:nvSpPr>
      <xdr:spPr>
        <a:xfrm>
          <a:off x="314325" y="497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314325</xdr:colOff>
      <xdr:row>112</xdr:row>
      <xdr:rowOff>0</xdr:rowOff>
    </xdr:from>
    <xdr:ext cx="95250" cy="200025"/>
    <xdr:sp fLocksText="0">
      <xdr:nvSpPr>
        <xdr:cNvPr id="2353" name="Text Box 47"/>
        <xdr:cNvSpPr txBox="1">
          <a:spLocks noChangeArrowheads="1"/>
        </xdr:cNvSpPr>
      </xdr:nvSpPr>
      <xdr:spPr>
        <a:xfrm>
          <a:off x="314325" y="497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314325</xdr:colOff>
      <xdr:row>112</xdr:row>
      <xdr:rowOff>0</xdr:rowOff>
    </xdr:from>
    <xdr:ext cx="95250" cy="200025"/>
    <xdr:sp fLocksText="0">
      <xdr:nvSpPr>
        <xdr:cNvPr id="2354" name="Text Box 48"/>
        <xdr:cNvSpPr txBox="1">
          <a:spLocks noChangeArrowheads="1"/>
        </xdr:cNvSpPr>
      </xdr:nvSpPr>
      <xdr:spPr>
        <a:xfrm>
          <a:off x="314325" y="497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200025"/>
    <xdr:sp fLocksText="0">
      <xdr:nvSpPr>
        <xdr:cNvPr id="2355" name="Text Box 49"/>
        <xdr:cNvSpPr txBox="1">
          <a:spLocks noChangeArrowheads="1"/>
        </xdr:cNvSpPr>
      </xdr:nvSpPr>
      <xdr:spPr>
        <a:xfrm>
          <a:off x="7581900" y="4976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200025"/>
    <xdr:sp fLocksText="0">
      <xdr:nvSpPr>
        <xdr:cNvPr id="2356" name="Text Box 50"/>
        <xdr:cNvSpPr txBox="1">
          <a:spLocks noChangeArrowheads="1"/>
        </xdr:cNvSpPr>
      </xdr:nvSpPr>
      <xdr:spPr>
        <a:xfrm>
          <a:off x="7581900" y="4976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85725" cy="200025"/>
    <xdr:sp fLocksText="0">
      <xdr:nvSpPr>
        <xdr:cNvPr id="2357" name="Text Box 517"/>
        <xdr:cNvSpPr txBox="1">
          <a:spLocks noChangeArrowheads="1"/>
        </xdr:cNvSpPr>
      </xdr:nvSpPr>
      <xdr:spPr>
        <a:xfrm>
          <a:off x="0" y="4976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85725" cy="200025"/>
    <xdr:sp fLocksText="0">
      <xdr:nvSpPr>
        <xdr:cNvPr id="2358" name="Text Box 518"/>
        <xdr:cNvSpPr txBox="1">
          <a:spLocks noChangeArrowheads="1"/>
        </xdr:cNvSpPr>
      </xdr:nvSpPr>
      <xdr:spPr>
        <a:xfrm>
          <a:off x="0" y="4976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200025"/>
    <xdr:sp fLocksText="0">
      <xdr:nvSpPr>
        <xdr:cNvPr id="2359" name="Text Box 517"/>
        <xdr:cNvSpPr txBox="1">
          <a:spLocks noChangeArrowheads="1"/>
        </xdr:cNvSpPr>
      </xdr:nvSpPr>
      <xdr:spPr>
        <a:xfrm>
          <a:off x="7581900" y="4976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200025"/>
    <xdr:sp fLocksText="0">
      <xdr:nvSpPr>
        <xdr:cNvPr id="2360" name="Text Box 518"/>
        <xdr:cNvSpPr txBox="1">
          <a:spLocks noChangeArrowheads="1"/>
        </xdr:cNvSpPr>
      </xdr:nvSpPr>
      <xdr:spPr>
        <a:xfrm>
          <a:off x="7581900" y="4976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1" name="Text Box 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2" name="Text Box 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3" name="Text Box 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4" name="Text Box 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5" name="Text Box 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6" name="Text Box 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7" name="Text Box 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8" name="Text Box 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69" name="Text Box 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0" name="Text Box 1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1" name="Text Box 1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2" name="Text Box 1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3" name="Text Box 1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4" name="Text Box 1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5" name="Text Box 1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6" name="Text Box 1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7" name="Text Box 1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8" name="Text Box 1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79" name="Text Box 1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0" name="Text Box 2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1" name="Text Box 2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2" name="Text Box 2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3" name="Text Box 2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4" name="Text Box 2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5" name="Text Box 2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6" name="Text Box 2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7" name="Text Box 2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8" name="Text Box 2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89" name="Text Box 2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0" name="Text Box 3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1" name="Text Box 3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2" name="Text Box 3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3" name="Text Box 3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4" name="Text Box 3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5" name="Text Box 3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6" name="Text Box 4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7" name="Text Box 4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8" name="Text Box 4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399" name="Text Box 4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0" name="Text Box 4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1" name="Text Box 4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2" name="Text Box 4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03" name="Text Box 4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04" name="Text Box 5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5" name="Text Box 5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6" name="Text Box 5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7" name="Text Box 5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8" name="Text Box 5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09" name="Text Box 6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0" name="Text Box 6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1" name="Text Box 6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2" name="Text Box 6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3" name="Text Box 6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4" name="Text Box 6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5" name="Text Box 6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6" name="Text Box 6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7" name="Text Box 6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8" name="Text Box 6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19" name="Text Box 7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0" name="Text Box 7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1" name="Text Box 7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2" name="Text Box 7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3" name="Text Box 7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4" name="Text Box 7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5" name="Text Box 7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6" name="Text Box 7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7" name="Text Box 7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8" name="Text Box 7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29" name="Text Box 8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0" name="Text Box 8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1" name="Text Box 8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2" name="Text Box 8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3" name="Text Box 8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4" name="Text Box 8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5" name="Text Box 8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6" name="Text Box 8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7" name="Text Box 9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8" name="Text Box 9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39" name="Text Box 9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0" name="Text Box 9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1" name="Text Box 9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2" name="Text Box 9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3" name="Text Box 9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4" name="Text Box 9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5" name="Text Box 9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6" name="Text Box 9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7" name="Text Box 10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8" name="Text Box 10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49" name="Text Box 10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0" name="Text Box 10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1" name="Text Box 10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2" name="Text Box 10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3" name="Text Box 10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4" name="Text Box 10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5" name="Text Box 10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6" name="Text Box 10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7" name="Text Box 11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8" name="Text Box 11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59" name="Text Box 11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0" name="Text Box 11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1" name="Text Box 11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2" name="Text Box 11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3" name="Text Box 11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4" name="Text Box 11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5" name="Text Box 11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6" name="Text Box 11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7" name="Text Box 12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8" name="Text Box 12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69" name="Text Box 12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0" name="Text Box 12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304800</xdr:colOff>
      <xdr:row>368</xdr:row>
      <xdr:rowOff>0</xdr:rowOff>
    </xdr:from>
    <xdr:ext cx="104775" cy="495300"/>
    <xdr:sp fLocksText="0">
      <xdr:nvSpPr>
        <xdr:cNvPr id="2471" name="Text Box 3"/>
        <xdr:cNvSpPr txBox="1">
          <a:spLocks noChangeArrowheads="1"/>
        </xdr:cNvSpPr>
      </xdr:nvSpPr>
      <xdr:spPr>
        <a:xfrm>
          <a:off x="22012275" y="154124025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2" name="Text Box 19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3" name="Text Box 19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4" name="Text Box 22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5" name="Text Box 22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6" name="Text Box 22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7" name="Text Box 22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478" name="Text Box 22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79" name="Text Box 22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0" name="Text Box 22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1" name="Text Box 22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2" name="Text Box 23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3" name="Text Box 23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4" name="Text Box 23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5" name="Text Box 23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6" name="Text Box 23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7" name="Text Box 23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8" name="Text Box 23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89" name="Text Box 23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0" name="Text Box 23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1" name="Text Box 23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2" name="Text Box 24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3" name="Text Box 24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4" name="Text Box 24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5" name="Text Box 24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6" name="Text Box 24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7" name="Text Box 24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8" name="Text Box 24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499" name="Text Box 24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0" name="Text Box 24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1" name="Text Box 24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2" name="Text Box 25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3" name="Text Box 25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4" name="Text Box 25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5" name="Text Box 25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6" name="Text Box 25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7" name="Text Box 25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8" name="Text Box 25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09" name="Text Box 25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0" name="Text Box 25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1" name="Text Box 25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2" name="Text Box 26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3" name="Text Box 26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4" name="Text Box 26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5" name="Text Box 26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6" name="Text Box 26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7" name="Text Box 26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8" name="Text Box 26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19" name="Text Box 26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0" name="Text Box 26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1" name="Text Box 26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2" name="Text Box 27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3" name="Text Box 27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4" name="Text Box 27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5" name="Text Box 27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6" name="Text Box 27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7" name="Text Box 27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8" name="Text Box 27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29" name="Text Box 27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0" name="Text Box 27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1" name="Text Box 27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2" name="Text Box 28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3" name="Text Box 28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4" name="Text Box 28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5" name="Text Box 28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6" name="Text Box 28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7" name="Text Box 28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8" name="Text Box 28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39" name="Text Box 28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0" name="Text Box 28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1" name="Text Box 28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2" name="Text Box 29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3" name="Text Box 29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4" name="Text Box 29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5" name="Text Box 29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6" name="Text Box 29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7" name="Text Box 29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8" name="Text Box 29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49" name="Text Box 29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50" name="Text Box 29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51" name="Text Box 29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52" name="Text Box 30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53" name="Text Box 30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54" name="Text Box 30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55" name="Text Box 30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56" name="Text Box 30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57" name="Text Box 30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58" name="Text Box 30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59" name="Text Box 30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0" name="Text Box 30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1" name="Text Box 30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2" name="Text Box 31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3" name="Text Box 31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4" name="Text Box 31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5" name="Text Box 31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66" name="Text Box 31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567" name="Text Box 31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8" name="Text Box 31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69" name="Text Box 31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0" name="Text Box 31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1" name="Text Box 31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2" name="Text Box 32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3" name="Text Box 32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4" name="Text Box 32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5" name="Text Box 32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6" name="Text Box 32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7" name="Text Box 32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8" name="Text Box 32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79" name="Text Box 32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0" name="Text Box 32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1" name="Text Box 32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2" name="Text Box 33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3" name="Text Box 33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4" name="Text Box 33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5" name="Text Box 33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6" name="Text Box 33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7" name="Text Box 33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8" name="Text Box 33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89" name="Text Box 33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0" name="Text Box 33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1" name="Text Box 33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2" name="Text Box 34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3" name="Text Box 34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4" name="Text Box 34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5" name="Text Box 34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6" name="Text Box 34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7" name="Text Box 34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8" name="Text Box 34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599" name="Text Box 34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0" name="Text Box 34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1" name="Text Box 34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2" name="Text Box 35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3" name="Text Box 35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4" name="Text Box 35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5" name="Text Box 35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6" name="Text Box 35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7" name="Text Box 35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8" name="Text Box 35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09" name="Text Box 35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0" name="Text Box 35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1" name="Text Box 35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2" name="Text Box 36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3" name="Text Box 36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4" name="Text Box 36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5" name="Text Box 36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6" name="Text Box 36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7" name="Text Box 36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8" name="Text Box 36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19" name="Text Box 36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0" name="Text Box 36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1" name="Text Box 36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2" name="Text Box 37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3" name="Text Box 37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4" name="Text Box 372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5" name="Text Box 373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6" name="Text Box 37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7" name="Text Box 37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8" name="Text Box 37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29" name="Text Box 377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30" name="Text Box 378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31" name="Text Box 379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32" name="Text Box 380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633" name="Text Box 381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304800</xdr:colOff>
      <xdr:row>368</xdr:row>
      <xdr:rowOff>0</xdr:rowOff>
    </xdr:from>
    <xdr:ext cx="104775" cy="495300"/>
    <xdr:sp fLocksText="0">
      <xdr:nvSpPr>
        <xdr:cNvPr id="2634" name="Text Box 3"/>
        <xdr:cNvSpPr txBox="1">
          <a:spLocks noChangeArrowheads="1"/>
        </xdr:cNvSpPr>
      </xdr:nvSpPr>
      <xdr:spPr>
        <a:xfrm>
          <a:off x="22012275" y="154124025"/>
          <a:ext cx="1047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35" name="Text Box 38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36" name="Text Box 38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37" name="Text Box 38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38" name="Text Box 38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39" name="Text Box 38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0" name="Text Box 38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1" name="Text Box 38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2" name="Text Box 39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3" name="Text Box 39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4" name="Text Box 39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5" name="Text Box 39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6" name="Text Box 39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7" name="Text Box 39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8" name="Text Box 39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49" name="Text Box 39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0" name="Text Box 39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1" name="Text Box 39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2" name="Text Box 40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3" name="Text Box 40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4" name="Text Box 40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5" name="Text Box 40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6" name="Text Box 40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7" name="Text Box 40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8" name="Text Box 40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59" name="Text Box 40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0" name="Text Box 40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1" name="Text Box 40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2" name="Text Box 41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3" name="Text Box 41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4" name="Text Box 41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5" name="Text Box 41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6" name="Text Box 41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7" name="Text Box 41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8" name="Text Box 41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69" name="Text Box 41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0" name="Text Box 41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1" name="Text Box 41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2" name="Text Box 42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3" name="Text Box 42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4" name="Text Box 42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5" name="Text Box 42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6" name="Text Box 42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7" name="Text Box 42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8" name="Text Box 42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79" name="Text Box 42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0" name="Text Box 42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1" name="Text Box 42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2" name="Text Box 43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3" name="Text Box 43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4" name="Text Box 43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5" name="Text Box 43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6" name="Text Box 43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7" name="Text Box 43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8" name="Text Box 43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89" name="Text Box 43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0" name="Text Box 43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1" name="Text Box 43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2" name="Text Box 44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3" name="Text Box 44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4" name="Text Box 44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5" name="Text Box 44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6" name="Text Box 44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7" name="Text Box 44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8" name="Text Box 44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699" name="Text Box 44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0" name="Text Box 44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1" name="Text Box 449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2" name="Text Box 450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3" name="Text Box 451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4" name="Text Box 452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5" name="Text Box 453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6" name="Text Box 454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7" name="Text Box 455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8" name="Text Box 456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09" name="Text Box 457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447675"/>
    <xdr:sp fLocksText="0">
      <xdr:nvSpPr>
        <xdr:cNvPr id="2710" name="Text Box 458"/>
        <xdr:cNvSpPr txBox="1">
          <a:spLocks noChangeArrowheads="1"/>
        </xdr:cNvSpPr>
      </xdr:nvSpPr>
      <xdr:spPr>
        <a:xfrm>
          <a:off x="75819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711" name="Text Box 504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712" name="Text Box 505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447675"/>
    <xdr:sp fLocksText="0">
      <xdr:nvSpPr>
        <xdr:cNvPr id="2713" name="Text Box 506"/>
        <xdr:cNvSpPr txBox="1">
          <a:spLocks noChangeArrowheads="1"/>
        </xdr:cNvSpPr>
      </xdr:nvSpPr>
      <xdr:spPr>
        <a:xfrm>
          <a:off x="304800" y="1541240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14" name="Text Box 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15" name="Text Box 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16" name="Text Box 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17" name="Text Box 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18" name="Text Box 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19" name="Text Box 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0" name="Text Box 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1" name="Text Box 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2" name="Text Box 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3" name="Text Box 1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4" name="Text Box 1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5" name="Text Box 1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6" name="Text Box 1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7" name="Text Box 1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8" name="Text Box 1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29" name="Text Box 1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0" name="Text Box 1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1" name="Text Box 1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2" name="Text Box 1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3" name="Text Box 2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4" name="Text Box 2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5" name="Text Box 2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6" name="Text Box 2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7" name="Text Box 2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8" name="Text Box 2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39" name="Text Box 2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0" name="Text Box 2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1" name="Text Box 2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2" name="Text Box 2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3" name="Text Box 3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4" name="Text Box 3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5" name="Text Box 3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6" name="Text Box 3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7" name="Text Box 3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8" name="Text Box 3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49" name="Text Box 4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0" name="Text Box 4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1" name="Text Box 4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2" name="Text Box 4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3" name="Text Box 4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4" name="Text Box 4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5" name="Text Box 4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756" name="Text Box 4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757" name="Text Box 5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8" name="Text Box 5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59" name="Text Box 5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0" name="Text Box 5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1" name="Text Box 5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2" name="Text Box 6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3" name="Text Box 6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4" name="Text Box 6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5" name="Text Box 6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6" name="Text Box 6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7" name="Text Box 6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8" name="Text Box 6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69" name="Text Box 6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0" name="Text Box 6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1" name="Text Box 6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2" name="Text Box 7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3" name="Text Box 7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4" name="Text Box 7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5" name="Text Box 7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6" name="Text Box 7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7" name="Text Box 7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8" name="Text Box 7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79" name="Text Box 7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0" name="Text Box 7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1" name="Text Box 7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2" name="Text Box 8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3" name="Text Box 8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4" name="Text Box 8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5" name="Text Box 8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6" name="Text Box 8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7" name="Text Box 8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8" name="Text Box 8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89" name="Text Box 8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0" name="Text Box 9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1" name="Text Box 9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2" name="Text Box 9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3" name="Text Box 9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4" name="Text Box 9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5" name="Text Box 9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6" name="Text Box 9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7" name="Text Box 9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8" name="Text Box 9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799" name="Text Box 9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0" name="Text Box 10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1" name="Text Box 10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2" name="Text Box 10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3" name="Text Box 10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4" name="Text Box 10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5" name="Text Box 10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6" name="Text Box 10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7" name="Text Box 10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8" name="Text Box 10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09" name="Text Box 10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0" name="Text Box 11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1" name="Text Box 11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2" name="Text Box 11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3" name="Text Box 11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4" name="Text Box 11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5" name="Text Box 11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6" name="Text Box 11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7" name="Text Box 11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8" name="Text Box 11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19" name="Text Box 11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0" name="Text Box 12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1" name="Text Box 12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2" name="Text Box 12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3" name="Text Box 12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4" name="Text Box 19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5" name="Text Box 19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6" name="Text Box 22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7" name="Text Box 22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8" name="Text Box 22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29" name="Text Box 22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830" name="Text Box 22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1" name="Text Box 22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2" name="Text Box 22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3" name="Text Box 22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4" name="Text Box 23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5" name="Text Box 23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6" name="Text Box 23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7" name="Text Box 23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8" name="Text Box 23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39" name="Text Box 23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0" name="Text Box 23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1" name="Text Box 23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2" name="Text Box 23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3" name="Text Box 23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4" name="Text Box 24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5" name="Text Box 24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6" name="Text Box 24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7" name="Text Box 24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8" name="Text Box 24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49" name="Text Box 24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0" name="Text Box 24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1" name="Text Box 24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2" name="Text Box 24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3" name="Text Box 24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4" name="Text Box 25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5" name="Text Box 25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6" name="Text Box 25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7" name="Text Box 25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8" name="Text Box 25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59" name="Text Box 25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0" name="Text Box 25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1" name="Text Box 25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2" name="Text Box 25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3" name="Text Box 25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4" name="Text Box 26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5" name="Text Box 26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6" name="Text Box 26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7" name="Text Box 26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8" name="Text Box 26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69" name="Text Box 26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0" name="Text Box 26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1" name="Text Box 26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2" name="Text Box 26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3" name="Text Box 26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4" name="Text Box 27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5" name="Text Box 27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6" name="Text Box 27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7" name="Text Box 27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8" name="Text Box 27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79" name="Text Box 27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0" name="Text Box 27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1" name="Text Box 27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2" name="Text Box 27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3" name="Text Box 27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4" name="Text Box 28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5" name="Text Box 28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6" name="Text Box 28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7" name="Text Box 28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8" name="Text Box 28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89" name="Text Box 28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0" name="Text Box 28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1" name="Text Box 28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2" name="Text Box 28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3" name="Text Box 28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4" name="Text Box 29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5" name="Text Box 29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6" name="Text Box 29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7" name="Text Box 29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8" name="Text Box 29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899" name="Text Box 29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0" name="Text Box 29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1" name="Text Box 29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2" name="Text Box 29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3" name="Text Box 29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4" name="Text Box 30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5" name="Text Box 30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06" name="Text Box 30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07" name="Text Box 30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08" name="Text Box 30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09" name="Text Box 30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0" name="Text Box 30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1" name="Text Box 30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2" name="Text Box 30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3" name="Text Box 30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4" name="Text Box 31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5" name="Text Box 31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6" name="Text Box 31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17" name="Text Box 31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18" name="Text Box 31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19" name="Text Box 31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0" name="Text Box 31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1" name="Text Box 31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2" name="Text Box 31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3" name="Text Box 31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4" name="Text Box 32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5" name="Text Box 32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6" name="Text Box 32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7" name="Text Box 32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8" name="Text Box 32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29" name="Text Box 32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0" name="Text Box 32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1" name="Text Box 32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2" name="Text Box 32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3" name="Text Box 32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4" name="Text Box 33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5" name="Text Box 33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6" name="Text Box 33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7" name="Text Box 33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8" name="Text Box 33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39" name="Text Box 33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0" name="Text Box 33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1" name="Text Box 33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2" name="Text Box 33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3" name="Text Box 33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4" name="Text Box 34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5" name="Text Box 34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6" name="Text Box 34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7" name="Text Box 34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8" name="Text Box 34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49" name="Text Box 34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0" name="Text Box 34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1" name="Text Box 34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2" name="Text Box 34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3" name="Text Box 34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4" name="Text Box 35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5" name="Text Box 35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6" name="Text Box 35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7" name="Text Box 35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8" name="Text Box 35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59" name="Text Box 35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0" name="Text Box 35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1" name="Text Box 35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2" name="Text Box 35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3" name="Text Box 35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4" name="Text Box 36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5" name="Text Box 36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6" name="Text Box 36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7" name="Text Box 36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8" name="Text Box 36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69" name="Text Box 36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0" name="Text Box 36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1" name="Text Box 36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2" name="Text Box 36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3" name="Text Box 36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4" name="Text Box 37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5" name="Text Box 37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6" name="Text Box 372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7" name="Text Box 373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8" name="Text Box 37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79" name="Text Box 37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80" name="Text Box 37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81" name="Text Box 377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82" name="Text Box 378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83" name="Text Box 379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84" name="Text Box 380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2985" name="Text Box 381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86" name="Text Box 38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87" name="Text Box 38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88" name="Text Box 38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89" name="Text Box 38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0" name="Text Box 38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1" name="Text Box 38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2" name="Text Box 38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3" name="Text Box 39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4" name="Text Box 39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5" name="Text Box 39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6" name="Text Box 39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7" name="Text Box 39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8" name="Text Box 39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2999" name="Text Box 39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0" name="Text Box 39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1" name="Text Box 39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2" name="Text Box 39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3" name="Text Box 40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4" name="Text Box 40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5" name="Text Box 40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6" name="Text Box 40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7" name="Text Box 40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8" name="Text Box 40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09" name="Text Box 40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0" name="Text Box 40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1" name="Text Box 40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2" name="Text Box 40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3" name="Text Box 41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4" name="Text Box 41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5" name="Text Box 41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6" name="Text Box 41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7" name="Text Box 41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8" name="Text Box 41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19" name="Text Box 41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0" name="Text Box 41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1" name="Text Box 41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2" name="Text Box 41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3" name="Text Box 42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4" name="Text Box 42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5" name="Text Box 42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6" name="Text Box 42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7" name="Text Box 42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8" name="Text Box 42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29" name="Text Box 42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0" name="Text Box 42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1" name="Text Box 42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2" name="Text Box 42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3" name="Text Box 43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4" name="Text Box 43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5" name="Text Box 43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6" name="Text Box 43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7" name="Text Box 43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8" name="Text Box 43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39" name="Text Box 43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0" name="Text Box 43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1" name="Text Box 43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2" name="Text Box 43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3" name="Text Box 44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4" name="Text Box 44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5" name="Text Box 44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6" name="Text Box 44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7" name="Text Box 44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8" name="Text Box 44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49" name="Text Box 44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0" name="Text Box 44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1" name="Text Box 44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2" name="Text Box 449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3" name="Text Box 450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4" name="Text Box 451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5" name="Text Box 452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6" name="Text Box 453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7" name="Text Box 454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8" name="Text Box 455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59" name="Text Box 456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60" name="Text Box 457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52400"/>
    <xdr:sp fLocksText="0">
      <xdr:nvSpPr>
        <xdr:cNvPr id="3061" name="Text Box 458"/>
        <xdr:cNvSpPr txBox="1">
          <a:spLocks noChangeArrowheads="1"/>
        </xdr:cNvSpPr>
      </xdr:nvSpPr>
      <xdr:spPr>
        <a:xfrm>
          <a:off x="75819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3062" name="Text Box 504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3063" name="Text Box 505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52400"/>
    <xdr:sp fLocksText="0">
      <xdr:nvSpPr>
        <xdr:cNvPr id="3064" name="Text Box 506"/>
        <xdr:cNvSpPr txBox="1">
          <a:spLocks noChangeArrowheads="1"/>
        </xdr:cNvSpPr>
      </xdr:nvSpPr>
      <xdr:spPr>
        <a:xfrm>
          <a:off x="304800" y="1541240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65" name="Text Box 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66" name="Text Box 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67" name="Text Box 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68" name="Text Box 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69" name="Text Box 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0" name="Text Box 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1" name="Text Box 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2" name="Text Box 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3" name="Text Box 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4" name="Text Box 1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5" name="Text Box 1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6" name="Text Box 1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7" name="Text Box 1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8" name="Text Box 1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79" name="Text Box 1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0" name="Text Box 1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1" name="Text Box 1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2" name="Text Box 1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3" name="Text Box 1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4" name="Text Box 2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5" name="Text Box 2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6" name="Text Box 2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7" name="Text Box 2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8" name="Text Box 2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89" name="Text Box 2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0" name="Text Box 2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1" name="Text Box 2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2" name="Text Box 2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3" name="Text Box 2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4" name="Text Box 3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5" name="Text Box 3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6" name="Text Box 3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7" name="Text Box 3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8" name="Text Box 3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099" name="Text Box 3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0" name="Text Box 4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1" name="Text Box 4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2" name="Text Box 4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3" name="Text Box 5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4" name="Text Box 5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5" name="Text Box 5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6" name="Text Box 5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7" name="Text Box 6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8" name="Text Box 6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09" name="Text Box 6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0" name="Text Box 6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1" name="Text Box 6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2" name="Text Box 6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3" name="Text Box 6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4" name="Text Box 6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5" name="Text Box 6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6" name="Text Box 6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7" name="Text Box 7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8" name="Text Box 7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19" name="Text Box 7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0" name="Text Box 7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1" name="Text Box 7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2" name="Text Box 7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3" name="Text Box 7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4" name="Text Box 7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5" name="Text Box 7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6" name="Text Box 7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7" name="Text Box 8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8" name="Text Box 8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29" name="Text Box 8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0" name="Text Box 8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1" name="Text Box 8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2" name="Text Box 8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3" name="Text Box 8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4" name="Text Box 8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5" name="Text Box 9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6" name="Text Box 9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7" name="Text Box 9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8" name="Text Box 9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39" name="Text Box 9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0" name="Text Box 9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1" name="Text Box 9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2" name="Text Box 9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3" name="Text Box 9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4" name="Text Box 9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5" name="Text Box 10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6" name="Text Box 10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7" name="Text Box 10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8" name="Text Box 10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49" name="Text Box 10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0" name="Text Box 10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1" name="Text Box 10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2" name="Text Box 10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3" name="Text Box 10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4" name="Text Box 10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5" name="Text Box 11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6" name="Text Box 11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7" name="Text Box 11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8" name="Text Box 11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59" name="Text Box 11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0" name="Text Box 11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1" name="Text Box 11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2" name="Text Box 11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3" name="Text Box 11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4" name="Text Box 11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5" name="Text Box 12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6" name="Text Box 12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7" name="Text Box 12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68" name="Text Box 12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304800</xdr:colOff>
      <xdr:row>368</xdr:row>
      <xdr:rowOff>0</xdr:rowOff>
    </xdr:from>
    <xdr:ext cx="104775" cy="219075"/>
    <xdr:sp fLocksText="0">
      <xdr:nvSpPr>
        <xdr:cNvPr id="3169" name="Text Box 3"/>
        <xdr:cNvSpPr txBox="1">
          <a:spLocks noChangeArrowheads="1"/>
        </xdr:cNvSpPr>
      </xdr:nvSpPr>
      <xdr:spPr>
        <a:xfrm>
          <a:off x="22012275" y="15412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0" name="Text Box 19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1" name="Text Box 19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2" name="Text Box 22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3" name="Text Box 22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4" name="Text Box 22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5" name="Text Box 22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176" name="Text Box 22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77" name="Text Box 12437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78" name="Text Box 12437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79" name="Text Box 12437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0" name="Text Box 12437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1" name="Text Box 12437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2" name="Text Box 12438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3" name="Text Box 12438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4" name="Text Box 12438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5" name="Text Box 12438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6" name="Text Box 12438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7" name="Text Box 12438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8" name="Text Box 12438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89" name="Text Box 12438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0" name="Text Box 12438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1" name="Text Box 12438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2" name="Text Box 12439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3" name="Text Box 12439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4" name="Text Box 12439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5" name="Text Box 12439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6" name="Text Box 12439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7" name="Text Box 12439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8" name="Text Box 12439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199" name="Text Box 12439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0" name="Text Box 12439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1" name="Text Box 12439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2" name="Text Box 12440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3" name="Text Box 12440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4" name="Text Box 12440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5" name="Text Box 12440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6" name="Text Box 12440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7" name="Text Box 12440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8" name="Text Box 12440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09" name="Text Box 12440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0" name="Text Box 12440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1" name="Text Box 12440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2" name="Text Box 12441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3" name="Text Box 12441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4" name="Text Box 12441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5" name="Text Box 12441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6" name="Text Box 12441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7" name="Text Box 12441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8" name="Text Box 12441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19" name="Text Box 12441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0" name="Text Box 12441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1" name="Text Box 12441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2" name="Text Box 12442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3" name="Text Box 12442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4" name="Text Box 12442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5" name="Text Box 12442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6" name="Text Box 12442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7" name="Text Box 12442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8" name="Text Box 12442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29" name="Text Box 12442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0" name="Text Box 12442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1" name="Text Box 12442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2" name="Text Box 12443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3" name="Text Box 12443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4" name="Text Box 12443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5" name="Text Box 12443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6" name="Text Box 12443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7" name="Text Box 12443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8" name="Text Box 12443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39" name="Text Box 12443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0" name="Text Box 12443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1" name="Text Box 12443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2" name="Text Box 12444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3" name="Text Box 12444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4" name="Text Box 12444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5" name="Text Box 12444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6" name="Text Box 12444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7" name="Text Box 12444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8" name="Text Box 12444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49" name="Text Box 12444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50" name="Text Box 12444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51" name="Text Box 12444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52" name="Text Box 12445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3" name="Text Box 30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4" name="Text Box 30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5" name="Text Box 30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6" name="Text Box 30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7" name="Text Box 30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8" name="Text Box 30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59" name="Text Box 30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0" name="Text Box 31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1" name="Text Box 31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2" name="Text Box 31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3" name="Text Box 31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64" name="Text Box 12446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265" name="Text Box 12446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6" name="Text Box 31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7" name="Text Box 31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8" name="Text Box 31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69" name="Text Box 31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0" name="Text Box 32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1" name="Text Box 32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2" name="Text Box 32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3" name="Text Box 32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4" name="Text Box 32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5" name="Text Box 32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6" name="Text Box 32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7" name="Text Box 32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8" name="Text Box 32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79" name="Text Box 32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0" name="Text Box 33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1" name="Text Box 33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2" name="Text Box 33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3" name="Text Box 33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4" name="Text Box 33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5" name="Text Box 33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6" name="Text Box 33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7" name="Text Box 33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8" name="Text Box 33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89" name="Text Box 33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0" name="Text Box 34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1" name="Text Box 34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2" name="Text Box 34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3" name="Text Box 34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4" name="Text Box 34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5" name="Text Box 34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6" name="Text Box 34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7" name="Text Box 34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8" name="Text Box 34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299" name="Text Box 34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0" name="Text Box 35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1" name="Text Box 35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2" name="Text Box 35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3" name="Text Box 35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4" name="Text Box 35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5" name="Text Box 35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6" name="Text Box 35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7" name="Text Box 35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8" name="Text Box 35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09" name="Text Box 35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0" name="Text Box 36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1" name="Text Box 36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2" name="Text Box 36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3" name="Text Box 36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4" name="Text Box 36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5" name="Text Box 36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6" name="Text Box 36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7" name="Text Box 36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8" name="Text Box 36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19" name="Text Box 36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0" name="Text Box 37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1" name="Text Box 37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2" name="Text Box 372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3" name="Text Box 373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4" name="Text Box 37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5" name="Text Box 375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6" name="Text Box 376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7" name="Text Box 377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8" name="Text Box 378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29" name="Text Box 379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30" name="Text Box 380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331" name="Text Box 381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304800</xdr:colOff>
      <xdr:row>368</xdr:row>
      <xdr:rowOff>0</xdr:rowOff>
    </xdr:from>
    <xdr:ext cx="104775" cy="219075"/>
    <xdr:sp fLocksText="0">
      <xdr:nvSpPr>
        <xdr:cNvPr id="3332" name="Text Box 3"/>
        <xdr:cNvSpPr txBox="1">
          <a:spLocks noChangeArrowheads="1"/>
        </xdr:cNvSpPr>
      </xdr:nvSpPr>
      <xdr:spPr>
        <a:xfrm>
          <a:off x="22012275" y="15412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3" name="Text Box 12453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4" name="Text Box 12453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5" name="Text Box 12453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6" name="Text Box 12453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7" name="Text Box 12453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8" name="Text Box 12453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39" name="Text Box 12453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0" name="Text Box 12453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1" name="Text Box 12453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2" name="Text Box 12454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3" name="Text Box 12454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4" name="Text Box 12454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5" name="Text Box 12454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6" name="Text Box 12454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7" name="Text Box 12454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8" name="Text Box 12454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49" name="Text Box 12454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0" name="Text Box 12454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1" name="Text Box 12454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2" name="Text Box 12455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3" name="Text Box 12455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4" name="Text Box 12455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5" name="Text Box 12455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6" name="Text Box 12455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7" name="Text Box 12455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8" name="Text Box 12455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59" name="Text Box 12455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0" name="Text Box 12455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1" name="Text Box 12455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2" name="Text Box 12456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3" name="Text Box 12456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4" name="Text Box 12456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5" name="Text Box 12456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6" name="Text Box 12456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7" name="Text Box 12456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8" name="Text Box 12456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69" name="Text Box 12456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0" name="Text Box 12456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1" name="Text Box 12456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2" name="Text Box 12457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3" name="Text Box 12457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4" name="Text Box 12457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5" name="Text Box 12457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6" name="Text Box 12457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7" name="Text Box 12457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8" name="Text Box 12457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79" name="Text Box 12457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0" name="Text Box 12457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1" name="Text Box 12457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2" name="Text Box 12458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3" name="Text Box 12458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4" name="Text Box 12458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5" name="Text Box 12458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6" name="Text Box 12458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7" name="Text Box 12458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8" name="Text Box 12458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89" name="Text Box 12458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0" name="Text Box 12458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1" name="Text Box 12458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2" name="Text Box 12459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3" name="Text Box 12459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4" name="Text Box 12459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5" name="Text Box 12459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6" name="Text Box 12459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7" name="Text Box 12459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8" name="Text Box 12459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399" name="Text Box 124597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0" name="Text Box 124598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1" name="Text Box 124599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2" name="Text Box 124600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3" name="Text Box 124601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4" name="Text Box 124602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5" name="Text Box 124603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6" name="Text Box 124604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7" name="Text Box 124605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368</xdr:row>
      <xdr:rowOff>0</xdr:rowOff>
    </xdr:from>
    <xdr:ext cx="104775" cy="180975"/>
    <xdr:sp fLocksText="0">
      <xdr:nvSpPr>
        <xdr:cNvPr id="3408" name="Text Box 124606"/>
        <xdr:cNvSpPr txBox="1">
          <a:spLocks noChangeArrowheads="1"/>
        </xdr:cNvSpPr>
      </xdr:nvSpPr>
      <xdr:spPr>
        <a:xfrm>
          <a:off x="16468725" y="1541240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304800</xdr:colOff>
      <xdr:row>368</xdr:row>
      <xdr:rowOff>0</xdr:rowOff>
    </xdr:from>
    <xdr:ext cx="85725" cy="180975"/>
    <xdr:sp fLocksText="0">
      <xdr:nvSpPr>
        <xdr:cNvPr id="3409" name="Text Box 504"/>
        <xdr:cNvSpPr txBox="1">
          <a:spLocks noChangeArrowheads="1"/>
        </xdr:cNvSpPr>
      </xdr:nvSpPr>
      <xdr:spPr>
        <a:xfrm>
          <a:off x="3048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80975"/>
    <xdr:sp fLocksText="0">
      <xdr:nvSpPr>
        <xdr:cNvPr id="3410" name="Text Box 49"/>
        <xdr:cNvSpPr txBox="1">
          <a:spLocks noChangeArrowheads="1"/>
        </xdr:cNvSpPr>
      </xdr:nvSpPr>
      <xdr:spPr>
        <a:xfrm>
          <a:off x="75819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80975"/>
    <xdr:sp fLocksText="0">
      <xdr:nvSpPr>
        <xdr:cNvPr id="3411" name="Text Box 50"/>
        <xdr:cNvSpPr txBox="1">
          <a:spLocks noChangeArrowheads="1"/>
        </xdr:cNvSpPr>
      </xdr:nvSpPr>
      <xdr:spPr>
        <a:xfrm>
          <a:off x="75819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80975"/>
    <xdr:sp fLocksText="0">
      <xdr:nvSpPr>
        <xdr:cNvPr id="3412" name="Text Box 49"/>
        <xdr:cNvSpPr txBox="1">
          <a:spLocks noChangeArrowheads="1"/>
        </xdr:cNvSpPr>
      </xdr:nvSpPr>
      <xdr:spPr>
        <a:xfrm>
          <a:off x="75819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80975"/>
    <xdr:sp fLocksText="0">
      <xdr:nvSpPr>
        <xdr:cNvPr id="3413" name="Text Box 50"/>
        <xdr:cNvSpPr txBox="1">
          <a:spLocks noChangeArrowheads="1"/>
        </xdr:cNvSpPr>
      </xdr:nvSpPr>
      <xdr:spPr>
        <a:xfrm>
          <a:off x="75819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80975"/>
    <xdr:sp fLocksText="0">
      <xdr:nvSpPr>
        <xdr:cNvPr id="3414" name="Text Box 49"/>
        <xdr:cNvSpPr txBox="1">
          <a:spLocks noChangeArrowheads="1"/>
        </xdr:cNvSpPr>
      </xdr:nvSpPr>
      <xdr:spPr>
        <a:xfrm>
          <a:off x="75819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180975"/>
    <xdr:sp fLocksText="0">
      <xdr:nvSpPr>
        <xdr:cNvPr id="3415" name="Text Box 50"/>
        <xdr:cNvSpPr txBox="1">
          <a:spLocks noChangeArrowheads="1"/>
        </xdr:cNvSpPr>
      </xdr:nvSpPr>
      <xdr:spPr>
        <a:xfrm>
          <a:off x="7581900" y="154124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16" name="Text Box 513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17" name="Text Box 514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18" name="Text Box 515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19" name="Text Box 516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20" name="Text Box 521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21" name="Text Box 522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22" name="Text Box 523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85725" cy="200025"/>
    <xdr:sp fLocksText="0">
      <xdr:nvSpPr>
        <xdr:cNvPr id="3423" name="Text Box 524"/>
        <xdr:cNvSpPr txBox="1">
          <a:spLocks noChangeArrowheads="1"/>
        </xdr:cNvSpPr>
      </xdr:nvSpPr>
      <xdr:spPr>
        <a:xfrm>
          <a:off x="7581900" y="1541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2</xdr:row>
      <xdr:rowOff>200025</xdr:rowOff>
    </xdr:from>
    <xdr:to>
      <xdr:col>3</xdr:col>
      <xdr:colOff>85725</xdr:colOff>
      <xdr:row>23</xdr:row>
      <xdr:rowOff>0</xdr:rowOff>
    </xdr:to>
    <xdr:sp fLocksText="0">
      <xdr:nvSpPr>
        <xdr:cNvPr id="3424" name="Text Box 124634"/>
        <xdr:cNvSpPr txBox="1">
          <a:spLocks noChangeArrowheads="1"/>
        </xdr:cNvSpPr>
      </xdr:nvSpPr>
      <xdr:spPr>
        <a:xfrm>
          <a:off x="7581900" y="1895475"/>
          <a:ext cx="85725" cy="887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3</xdr:col>
      <xdr:colOff>85725</xdr:colOff>
      <xdr:row>23</xdr:row>
      <xdr:rowOff>0</xdr:rowOff>
    </xdr:to>
    <xdr:sp fLocksText="0">
      <xdr:nvSpPr>
        <xdr:cNvPr id="3425" name="Text Box 124635"/>
        <xdr:cNvSpPr txBox="1">
          <a:spLocks noChangeArrowheads="1"/>
        </xdr:cNvSpPr>
      </xdr:nvSpPr>
      <xdr:spPr>
        <a:xfrm>
          <a:off x="7581900" y="1895475"/>
          <a:ext cx="85725" cy="887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26" name="Text Box 12463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27" name="Text Box 12463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28" name="Text Box 12464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29" name="Text Box 12464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0" name="Text Box 12464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1" name="Text Box 12464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2" name="Text Box 12464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3" name="Text Box 12464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4" name="Text Box 12464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5" name="Text Box 12464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6" name="Text Box 12464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7" name="Text Box 12464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8" name="Text Box 12465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39" name="Text Box 12465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0" name="Text Box 12465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1" name="Text Box 12465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2" name="Text Box 12465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3" name="Text Box 12465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4" name="Text Box 12465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5" name="Text Box 12465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6" name="Text Box 12465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7" name="Text Box 12465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8" name="Text Box 12466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49" name="Text Box 12466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0" name="Text Box 12466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1" name="Text Box 12466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2" name="Text Box 12466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3" name="Text Box 12466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4" name="Text Box 12466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5" name="Text Box 12466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6" name="Text Box 12466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7" name="Text Box 12466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8" name="Text Box 12467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59" name="Text Box 12467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0" name="Text Box 12467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1" name="Text Box 12467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2" name="Text Box 12467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3" name="Text Box 12467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4" name="Text Box 12467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5" name="Text Box 12467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6" name="Text Box 12467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7" name="Text Box 12467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8" name="Text Box 12468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69" name="Text Box 12468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0" name="Text Box 12468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1" name="Text Box 12468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2" name="Text Box 12468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3" name="Text Box 12468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4" name="Text Box 12468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5" name="Text Box 12468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6" name="Text Box 12468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7" name="Text Box 12468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8" name="Text Box 12469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79" name="Text Box 12469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0" name="Text Box 12469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1" name="Text Box 12469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2" name="Text Box 12469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3" name="Text Box 12469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4" name="Text Box 12469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5" name="Text Box 12469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6" name="Text Box 12469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7" name="Text Box 12469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8" name="Text Box 12470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89" name="Text Box 12470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0" name="Text Box 12470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1" name="Text Box 12470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2" name="Text Box 12470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3" name="Text Box 12470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4" name="Text Box 12470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5" name="Text Box 12470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6" name="Text Box 12470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7" name="Text Box 12470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8" name="Text Box 12471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499" name="Text Box 12471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0" name="Text Box 12471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1" name="Text Box 12471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2" name="Text Box 12471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3" name="Text Box 12471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4" name="Text Box 12471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5" name="Text Box 12471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6" name="Text Box 12471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7" name="Text Box 12471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8" name="Text Box 12472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09" name="Text Box 12472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0" name="Text Box 12472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1" name="Text Box 12472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2" name="Text Box 12472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3" name="Text Box 12472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4" name="Text Box 12472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5" name="Text Box 12472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6" name="Text Box 12472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7" name="Text Box 12472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8" name="Text Box 12473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19" name="Text Box 12473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0" name="Text Box 12473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1" name="Text Box 12473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2" name="Text Box 12473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3" name="Text Box 12473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4" name="Text Box 12473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5" name="Text Box 12473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6" name="Text Box 12473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7" name="Text Box 12473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8" name="Text Box 12474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29" name="Text Box 12474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0" name="Text Box 12474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1" name="Text Box 12474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2" name="Text Box 12474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3" name="Text Box 12474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4" name="Text Box 12474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5" name="Text Box 12474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6" name="Text Box 12474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7" name="Text Box 12474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8" name="Text Box 12475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39" name="Text Box 12475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0" name="Text Box 12475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1" name="Text Box 12475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2" name="Text Box 12475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3" name="Text Box 12475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4" name="Text Box 12475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5" name="Text Box 12475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6" name="Text Box 12475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7" name="Text Box 12475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8" name="Text Box 12476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49" name="Text Box 12476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0" name="Text Box 12476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1" name="Text Box 12476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2" name="Text Box 12476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3" name="Text Box 12476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4" name="Text Box 12476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5" name="Text Box 12476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6" name="Text Box 12476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7" name="Text Box 12476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8" name="Text Box 12477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59" name="Text Box 12477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0" name="Text Box 12477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1" name="Text Box 12477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2" name="Text Box 12477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3" name="Text Box 12477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4" name="Text Box 12477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5" name="Text Box 12477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6" name="Text Box 12477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7" name="Text Box 12477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8" name="Text Box 12478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69" name="Text Box 12478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0" name="Text Box 12478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1" name="Text Box 12478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2" name="Text Box 12478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3" name="Text Box 12478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4" name="Text Box 12478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5" name="Text Box 12478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6" name="Text Box 12478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7" name="Text Box 12478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8" name="Text Box 12479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79" name="Text Box 12479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294</xdr:row>
      <xdr:rowOff>0</xdr:rowOff>
    </xdr:from>
    <xdr:to>
      <xdr:col>12</xdr:col>
      <xdr:colOff>400050</xdr:colOff>
      <xdr:row>294</xdr:row>
      <xdr:rowOff>0</xdr:rowOff>
    </xdr:to>
    <xdr:sp fLocksText="0">
      <xdr:nvSpPr>
        <xdr:cNvPr id="3580" name="Text Box 124792"/>
        <xdr:cNvSpPr txBox="1">
          <a:spLocks noChangeArrowheads="1"/>
        </xdr:cNvSpPr>
      </xdr:nvSpPr>
      <xdr:spPr>
        <a:xfrm>
          <a:off x="24469725" y="1276064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294</xdr:row>
      <xdr:rowOff>0</xdr:rowOff>
    </xdr:from>
    <xdr:to>
      <xdr:col>12</xdr:col>
      <xdr:colOff>400050</xdr:colOff>
      <xdr:row>294</xdr:row>
      <xdr:rowOff>0</xdr:rowOff>
    </xdr:to>
    <xdr:sp fLocksText="0">
      <xdr:nvSpPr>
        <xdr:cNvPr id="3581" name="Text Box 124793"/>
        <xdr:cNvSpPr txBox="1">
          <a:spLocks noChangeArrowheads="1"/>
        </xdr:cNvSpPr>
      </xdr:nvSpPr>
      <xdr:spPr>
        <a:xfrm>
          <a:off x="24469725" y="1276064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360</xdr:row>
      <xdr:rowOff>0</xdr:rowOff>
    </xdr:from>
    <xdr:to>
      <xdr:col>12</xdr:col>
      <xdr:colOff>400050</xdr:colOff>
      <xdr:row>360</xdr:row>
      <xdr:rowOff>0</xdr:rowOff>
    </xdr:to>
    <xdr:sp fLocksText="0">
      <xdr:nvSpPr>
        <xdr:cNvPr id="3582" name="Text Box 124794"/>
        <xdr:cNvSpPr txBox="1">
          <a:spLocks noChangeArrowheads="1"/>
        </xdr:cNvSpPr>
      </xdr:nvSpPr>
      <xdr:spPr>
        <a:xfrm>
          <a:off x="24469725" y="150809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360</xdr:row>
      <xdr:rowOff>0</xdr:rowOff>
    </xdr:from>
    <xdr:to>
      <xdr:col>12</xdr:col>
      <xdr:colOff>400050</xdr:colOff>
      <xdr:row>360</xdr:row>
      <xdr:rowOff>0</xdr:rowOff>
    </xdr:to>
    <xdr:sp fLocksText="0">
      <xdr:nvSpPr>
        <xdr:cNvPr id="3583" name="Text Box 124795"/>
        <xdr:cNvSpPr txBox="1">
          <a:spLocks noChangeArrowheads="1"/>
        </xdr:cNvSpPr>
      </xdr:nvSpPr>
      <xdr:spPr>
        <a:xfrm>
          <a:off x="24469725" y="1508093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84" name="Text Box 12463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85" name="Text Box 12463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86" name="Text Box 12464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87" name="Text Box 12464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88" name="Text Box 12464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89" name="Text Box 12464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0" name="Text Box 12464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1" name="Text Box 12464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2" name="Text Box 12464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3" name="Text Box 12464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4" name="Text Box 12464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5" name="Text Box 12464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6" name="Text Box 12465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7" name="Text Box 12465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8" name="Text Box 12465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599" name="Text Box 12465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0" name="Text Box 12465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1" name="Text Box 12465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2" name="Text Box 12465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3" name="Text Box 12465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4" name="Text Box 12465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5" name="Text Box 12465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6" name="Text Box 12466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7" name="Text Box 12466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8" name="Text Box 12466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09" name="Text Box 12466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0" name="Text Box 12466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1" name="Text Box 12466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2" name="Text Box 12466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3" name="Text Box 12466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4" name="Text Box 12466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5" name="Text Box 12466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6" name="Text Box 12467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7" name="Text Box 12467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8" name="Text Box 12467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19" name="Text Box 12467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0" name="Text Box 12467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1" name="Text Box 12467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2" name="Text Box 12467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3" name="Text Box 12467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4" name="Text Box 12467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5" name="Text Box 12467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6" name="Text Box 12468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7" name="Text Box 12468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8" name="Text Box 12468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29" name="Text Box 12468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0" name="Text Box 12468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1" name="Text Box 12468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2" name="Text Box 12468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3" name="Text Box 12468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4" name="Text Box 12468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5" name="Text Box 12468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6" name="Text Box 12469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7" name="Text Box 12469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8" name="Text Box 12469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39" name="Text Box 12469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0" name="Text Box 12469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1" name="Text Box 12469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2" name="Text Box 12469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3" name="Text Box 12469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4" name="Text Box 12469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5" name="Text Box 12469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6" name="Text Box 12470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7" name="Text Box 12470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8" name="Text Box 12470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49" name="Text Box 12470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0" name="Text Box 12470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1" name="Text Box 12470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2" name="Text Box 12470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3" name="Text Box 12470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4" name="Text Box 12470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5" name="Text Box 12470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6" name="Text Box 12471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7" name="Text Box 12471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8" name="Text Box 12471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59" name="Text Box 12471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0" name="Text Box 12471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1" name="Text Box 12471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2" name="Text Box 12471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3" name="Text Box 12471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4" name="Text Box 12471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5" name="Text Box 12471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6" name="Text Box 12472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7" name="Text Box 12472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8" name="Text Box 12472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69" name="Text Box 12472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0" name="Text Box 12472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1" name="Text Box 12472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2" name="Text Box 12472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3" name="Text Box 12472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4" name="Text Box 12472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5" name="Text Box 12472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6" name="Text Box 12473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7" name="Text Box 12473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8" name="Text Box 12473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79" name="Text Box 12473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0" name="Text Box 12473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1" name="Text Box 12473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2" name="Text Box 12473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3" name="Text Box 12473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4" name="Text Box 12473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5" name="Text Box 12473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6" name="Text Box 12474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7" name="Text Box 12474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8" name="Text Box 12474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89" name="Text Box 12474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0" name="Text Box 12474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1" name="Text Box 12474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2" name="Text Box 12474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3" name="Text Box 12474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4" name="Text Box 12474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5" name="Text Box 12474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6" name="Text Box 12475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7" name="Text Box 12475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8" name="Text Box 12475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699" name="Text Box 12475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0" name="Text Box 12475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1" name="Text Box 12475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2" name="Text Box 12475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3" name="Text Box 12475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4" name="Text Box 12475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5" name="Text Box 12475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6" name="Text Box 12476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7" name="Text Box 12476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8" name="Text Box 12476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09" name="Text Box 12476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0" name="Text Box 12476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1" name="Text Box 12476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2" name="Text Box 12476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3" name="Text Box 12476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4" name="Text Box 12476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5" name="Text Box 12476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6" name="Text Box 12477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7" name="Text Box 12477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8" name="Text Box 12477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19" name="Text Box 12477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0" name="Text Box 12477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1" name="Text Box 12477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2" name="Text Box 12477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3" name="Text Box 12477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4" name="Text Box 12477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5" name="Text Box 12477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6" name="Text Box 12478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7" name="Text Box 12478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8" name="Text Box 124782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29" name="Text Box 124783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0" name="Text Box 124784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1" name="Text Box 124785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2" name="Text Box 124786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3" name="Text Box 124787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4" name="Text Box 124788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5" name="Text Box 124789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6" name="Text Box 124790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85725</xdr:colOff>
      <xdr:row>141</xdr:row>
      <xdr:rowOff>0</xdr:rowOff>
    </xdr:to>
    <xdr:sp fLocksText="0">
      <xdr:nvSpPr>
        <xdr:cNvPr id="3737" name="Text Box 124791"/>
        <xdr:cNvSpPr txBox="1">
          <a:spLocks noChangeArrowheads="1"/>
        </xdr:cNvSpPr>
      </xdr:nvSpPr>
      <xdr:spPr>
        <a:xfrm>
          <a:off x="5534025" y="61521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8"/>
  <sheetViews>
    <sheetView tabSelected="1" zoomScale="55" zoomScaleNormal="55" zoomScalePageLayoutView="0" workbookViewId="0" topLeftCell="A1">
      <pane ySplit="2" topLeftCell="BM3" activePane="bottomLeft" state="frozen"/>
      <selection pane="topLeft" activeCell="A1" sqref="A1"/>
      <selection pane="bottomLeft" activeCell="A5" sqref="A5"/>
    </sheetView>
  </sheetViews>
  <sheetFormatPr defaultColWidth="9.00390625" defaultRowHeight="17.25" customHeight="1"/>
  <cols>
    <col min="1" max="1" width="26.375" style="2" customWidth="1"/>
    <col min="2" max="2" width="46.25390625" style="2" customWidth="1"/>
    <col min="3" max="3" width="26.875" style="186" customWidth="1"/>
    <col min="4" max="4" width="9.375" style="2" customWidth="1"/>
    <col min="5" max="5" width="73.125" style="8" customWidth="1"/>
    <col min="6" max="6" width="34.125" style="40" customWidth="1"/>
    <col min="7" max="7" width="16.375" style="42" customWidth="1"/>
    <col min="8" max="8" width="16.625" style="42" customWidth="1"/>
    <col min="9" max="10" width="17.875" style="190" customWidth="1"/>
    <col min="11" max="11" width="16.875" style="190" customWidth="1"/>
    <col min="12" max="12" width="15.375" style="199" customWidth="1"/>
    <col min="13" max="13" width="19.875" style="50" customWidth="1"/>
    <col min="14" max="14" width="13.25390625" style="43" customWidth="1"/>
    <col min="15" max="15" width="17.00390625" style="229" customWidth="1"/>
    <col min="16" max="16" width="11.875" style="243" customWidth="1"/>
    <col min="17" max="17" width="18.375" style="34" customWidth="1"/>
    <col min="18" max="18" width="14.125" style="34" customWidth="1"/>
    <col min="19" max="19" width="9.125" style="243" customWidth="1"/>
    <col min="20" max="20" width="9.125" style="34" customWidth="1"/>
    <col min="21" max="21" width="14.375" style="34" customWidth="1"/>
    <col min="22" max="22" width="17.125" style="34" customWidth="1"/>
    <col min="23" max="23" width="17.375" style="34" customWidth="1"/>
    <col min="24" max="38" width="9.125" style="34" customWidth="1"/>
    <col min="39" max="80" width="9.125" style="36" customWidth="1"/>
    <col min="81" max="16384" width="9.125" style="2" customWidth="1"/>
  </cols>
  <sheetData>
    <row r="1" spans="1:26" ht="42.75" customHeight="1">
      <c r="A1" s="52" t="s">
        <v>54</v>
      </c>
      <c r="B1" s="252"/>
      <c r="C1" s="181"/>
      <c r="D1" s="12"/>
      <c r="E1" s="310"/>
      <c r="F1" s="279"/>
      <c r="G1" s="12"/>
      <c r="H1" s="12"/>
      <c r="I1" s="37"/>
      <c r="J1" s="37"/>
      <c r="K1" s="181"/>
      <c r="L1" s="37"/>
      <c r="M1" s="12"/>
      <c r="N1" s="45"/>
      <c r="O1" s="225"/>
      <c r="Q1" s="35"/>
      <c r="R1" s="35"/>
      <c r="T1" s="35"/>
      <c r="U1" s="35"/>
      <c r="V1" s="35"/>
      <c r="W1" s="35"/>
      <c r="X1" s="35"/>
      <c r="Y1" s="35"/>
      <c r="Z1" s="35"/>
    </row>
    <row r="2" spans="1:80" s="46" customFormat="1" ht="90.75" customHeight="1">
      <c r="A2" s="47" t="s">
        <v>304</v>
      </c>
      <c r="B2" s="253" t="s">
        <v>557</v>
      </c>
      <c r="C2" s="179" t="s">
        <v>448</v>
      </c>
      <c r="D2" s="48" t="s">
        <v>556</v>
      </c>
      <c r="E2" s="48" t="s">
        <v>303</v>
      </c>
      <c r="F2" s="237" t="s">
        <v>558</v>
      </c>
      <c r="G2" s="48" t="s">
        <v>704</v>
      </c>
      <c r="H2" s="48" t="s">
        <v>703</v>
      </c>
      <c r="I2" s="48" t="s">
        <v>562</v>
      </c>
      <c r="J2" s="48" t="s">
        <v>563</v>
      </c>
      <c r="K2" s="179" t="s">
        <v>305</v>
      </c>
      <c r="L2" s="48" t="s">
        <v>306</v>
      </c>
      <c r="M2" s="48" t="s">
        <v>294</v>
      </c>
      <c r="N2" s="49" t="s">
        <v>307</v>
      </c>
      <c r="O2" s="226"/>
      <c r="P2" s="79"/>
      <c r="Q2" s="77"/>
      <c r="R2" s="77"/>
      <c r="S2" s="79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26" ht="24.75" customHeight="1">
      <c r="A3" s="244" t="s">
        <v>308</v>
      </c>
      <c r="B3" s="254"/>
      <c r="C3" s="180"/>
      <c r="D3" s="38"/>
      <c r="E3" s="39"/>
      <c r="F3" s="280"/>
      <c r="G3" s="39"/>
      <c r="H3" s="39"/>
      <c r="I3" s="39"/>
      <c r="J3" s="39"/>
      <c r="K3" s="182"/>
      <c r="L3" s="39"/>
      <c r="M3" s="39"/>
      <c r="N3" s="44"/>
      <c r="O3" s="225"/>
      <c r="Q3" s="35"/>
      <c r="R3" s="35"/>
      <c r="T3" s="35"/>
      <c r="U3" s="35"/>
      <c r="V3" s="35"/>
      <c r="W3" s="35"/>
      <c r="X3" s="35"/>
      <c r="Y3" s="35"/>
      <c r="Z3" s="35"/>
    </row>
    <row r="4" spans="1:26" ht="34.5" customHeight="1">
      <c r="A4" s="311" t="s">
        <v>313</v>
      </c>
      <c r="B4" s="255" t="s">
        <v>331</v>
      </c>
      <c r="C4" s="157">
        <v>4000000</v>
      </c>
      <c r="D4" s="93" t="s">
        <v>329</v>
      </c>
      <c r="E4" s="93" t="s">
        <v>564</v>
      </c>
      <c r="F4" s="281" t="s">
        <v>315</v>
      </c>
      <c r="G4" s="157">
        <v>0</v>
      </c>
      <c r="H4" s="157">
        <v>0</v>
      </c>
      <c r="I4" s="157">
        <v>0</v>
      </c>
      <c r="J4" s="157">
        <v>0</v>
      </c>
      <c r="K4" s="156">
        <v>4000000</v>
      </c>
      <c r="L4" s="157">
        <v>0</v>
      </c>
      <c r="M4" s="157">
        <v>14000000</v>
      </c>
      <c r="N4" s="160" t="s">
        <v>660</v>
      </c>
      <c r="O4" s="114"/>
      <c r="Q4" s="33"/>
      <c r="R4" s="35"/>
      <c r="T4" s="35"/>
      <c r="U4" s="35"/>
      <c r="V4" s="35"/>
      <c r="W4" s="35"/>
      <c r="X4" s="35"/>
      <c r="Y4" s="35"/>
      <c r="Z4" s="35"/>
    </row>
    <row r="5" spans="1:254" s="3" customFormat="1" ht="34.5" customHeight="1">
      <c r="A5" s="159" t="s">
        <v>309</v>
      </c>
      <c r="B5" s="255" t="s">
        <v>314</v>
      </c>
      <c r="C5" s="382">
        <v>9500000</v>
      </c>
      <c r="D5" s="93" t="s">
        <v>329</v>
      </c>
      <c r="E5" s="93" t="s">
        <v>565</v>
      </c>
      <c r="F5" s="238" t="s">
        <v>315</v>
      </c>
      <c r="G5" s="157">
        <v>0</v>
      </c>
      <c r="H5" s="157">
        <v>0</v>
      </c>
      <c r="I5" s="157">
        <v>0</v>
      </c>
      <c r="J5" s="157">
        <v>0</v>
      </c>
      <c r="K5" s="200">
        <v>1140125</v>
      </c>
      <c r="L5" s="352">
        <f>C5-K5-K6</f>
        <v>119875</v>
      </c>
      <c r="M5" s="156">
        <v>47710306</v>
      </c>
      <c r="N5" s="160" t="s">
        <v>661</v>
      </c>
      <c r="O5" s="114"/>
      <c r="P5" s="36"/>
      <c r="Q5" s="33"/>
      <c r="R5" s="36"/>
      <c r="S5" s="36"/>
      <c r="T5" s="36"/>
      <c r="U5" s="36"/>
      <c r="V5" s="36"/>
      <c r="W5" s="36"/>
      <c r="X5" s="36"/>
      <c r="Y5" s="35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6" ht="34.5" customHeight="1">
      <c r="A6" s="159" t="s">
        <v>309</v>
      </c>
      <c r="B6" s="255" t="s">
        <v>314</v>
      </c>
      <c r="C6" s="382"/>
      <c r="D6" s="93" t="s">
        <v>329</v>
      </c>
      <c r="E6" s="93" t="s">
        <v>566</v>
      </c>
      <c r="F6" s="281" t="s">
        <v>315</v>
      </c>
      <c r="G6" s="157">
        <v>0</v>
      </c>
      <c r="H6" s="157">
        <v>0</v>
      </c>
      <c r="I6" s="157">
        <v>0</v>
      </c>
      <c r="J6" s="157">
        <v>0</v>
      </c>
      <c r="K6" s="200">
        <v>8240000</v>
      </c>
      <c r="L6" s="354"/>
      <c r="M6" s="157">
        <v>14040000</v>
      </c>
      <c r="N6" s="160" t="s">
        <v>662</v>
      </c>
      <c r="O6" s="114"/>
      <c r="Q6" s="33"/>
      <c r="Y6" s="35"/>
      <c r="Z6" s="35"/>
    </row>
    <row r="7" spans="1:26" ht="34.5" customHeight="1">
      <c r="A7" s="159" t="s">
        <v>309</v>
      </c>
      <c r="B7" s="255" t="s">
        <v>331</v>
      </c>
      <c r="C7" s="157">
        <v>12500000</v>
      </c>
      <c r="D7" s="93" t="s">
        <v>329</v>
      </c>
      <c r="E7" s="93" t="s">
        <v>330</v>
      </c>
      <c r="F7" s="238" t="s">
        <v>332</v>
      </c>
      <c r="G7" s="157">
        <v>0</v>
      </c>
      <c r="H7" s="157">
        <v>0</v>
      </c>
      <c r="I7" s="157">
        <v>0</v>
      </c>
      <c r="J7" s="157">
        <v>361600</v>
      </c>
      <c r="K7" s="156">
        <v>12138400</v>
      </c>
      <c r="L7" s="157">
        <v>0</v>
      </c>
      <c r="M7" s="156">
        <v>30556800</v>
      </c>
      <c r="N7" s="160" t="s">
        <v>663</v>
      </c>
      <c r="O7" s="114"/>
      <c r="Q7" s="33"/>
      <c r="Y7" s="35"/>
      <c r="Z7" s="35"/>
    </row>
    <row r="8" spans="1:26" ht="34.5" customHeight="1">
      <c r="A8" s="312" t="s">
        <v>574</v>
      </c>
      <c r="B8" s="256" t="s">
        <v>340</v>
      </c>
      <c r="C8" s="382">
        <v>6000000</v>
      </c>
      <c r="D8" s="97" t="s">
        <v>329</v>
      </c>
      <c r="E8" s="97" t="s">
        <v>573</v>
      </c>
      <c r="F8" s="238" t="s">
        <v>575</v>
      </c>
      <c r="G8" s="157">
        <v>0</v>
      </c>
      <c r="H8" s="157">
        <v>0</v>
      </c>
      <c r="I8" s="352">
        <v>7950000</v>
      </c>
      <c r="J8" s="157">
        <v>0</v>
      </c>
      <c r="K8" s="156">
        <f>7950000+300000</f>
        <v>8250000</v>
      </c>
      <c r="L8" s="157">
        <v>0</v>
      </c>
      <c r="M8" s="156">
        <v>11400000</v>
      </c>
      <c r="N8" s="160" t="s">
        <v>662</v>
      </c>
      <c r="O8" s="114"/>
      <c r="Q8" s="33"/>
      <c r="Y8" s="35"/>
      <c r="Z8" s="35"/>
    </row>
    <row r="9" spans="1:26" ht="34.5" customHeight="1">
      <c r="A9" s="312" t="s">
        <v>574</v>
      </c>
      <c r="B9" s="256" t="s">
        <v>340</v>
      </c>
      <c r="C9" s="382"/>
      <c r="D9" s="97" t="s">
        <v>329</v>
      </c>
      <c r="E9" s="97" t="s">
        <v>576</v>
      </c>
      <c r="F9" s="238" t="s">
        <v>577</v>
      </c>
      <c r="G9" s="157">
        <v>0</v>
      </c>
      <c r="H9" s="157">
        <v>0</v>
      </c>
      <c r="I9" s="354"/>
      <c r="J9" s="157">
        <v>0</v>
      </c>
      <c r="K9" s="156">
        <f>6000000+300000</f>
        <v>6300000</v>
      </c>
      <c r="L9" s="157">
        <v>0</v>
      </c>
      <c r="M9" s="156">
        <v>18000000</v>
      </c>
      <c r="N9" s="160" t="s">
        <v>660</v>
      </c>
      <c r="O9" s="114"/>
      <c r="Q9" s="33"/>
      <c r="Y9" s="35"/>
      <c r="Z9" s="35"/>
    </row>
    <row r="10" spans="1:26" ht="34.5" customHeight="1">
      <c r="A10" s="312" t="s">
        <v>574</v>
      </c>
      <c r="B10" s="256" t="s">
        <v>337</v>
      </c>
      <c r="C10" s="157">
        <v>7000000</v>
      </c>
      <c r="D10" s="97" t="s">
        <v>329</v>
      </c>
      <c r="E10" s="97" t="s">
        <v>578</v>
      </c>
      <c r="F10" s="238" t="s">
        <v>579</v>
      </c>
      <c r="G10" s="157">
        <v>0</v>
      </c>
      <c r="H10" s="157">
        <v>0</v>
      </c>
      <c r="I10" s="157">
        <v>0</v>
      </c>
      <c r="J10" s="157">
        <v>0</v>
      </c>
      <c r="K10" s="156">
        <f>6366407+300000</f>
        <v>6666407</v>
      </c>
      <c r="L10" s="157">
        <f>C10-K10</f>
        <v>333593</v>
      </c>
      <c r="M10" s="156">
        <v>9500000</v>
      </c>
      <c r="N10" s="160" t="s">
        <v>663</v>
      </c>
      <c r="O10" s="114"/>
      <c r="Q10" s="33"/>
      <c r="Y10" s="35"/>
      <c r="Z10" s="35"/>
    </row>
    <row r="11" spans="1:254" ht="34.5" customHeight="1">
      <c r="A11" s="312" t="s">
        <v>574</v>
      </c>
      <c r="B11" s="256" t="s">
        <v>584</v>
      </c>
      <c r="C11" s="157">
        <v>17000000</v>
      </c>
      <c r="D11" s="97" t="s">
        <v>329</v>
      </c>
      <c r="E11" s="97" t="s">
        <v>583</v>
      </c>
      <c r="F11" s="238" t="s">
        <v>585</v>
      </c>
      <c r="G11" s="157">
        <v>0</v>
      </c>
      <c r="H11" s="157">
        <v>0</v>
      </c>
      <c r="I11" s="157">
        <v>148000</v>
      </c>
      <c r="J11" s="157">
        <v>0</v>
      </c>
      <c r="K11" s="156">
        <f>16748000+400000</f>
        <v>17148000</v>
      </c>
      <c r="L11" s="157">
        <v>0</v>
      </c>
      <c r="M11" s="156">
        <v>37000000</v>
      </c>
      <c r="N11" s="160" t="s">
        <v>660</v>
      </c>
      <c r="O11" s="114"/>
      <c r="Q11" s="33"/>
      <c r="Y11" s="35"/>
      <c r="Z11" s="35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6" ht="34.5" customHeight="1">
      <c r="A12" s="312" t="s">
        <v>574</v>
      </c>
      <c r="B12" s="256" t="s">
        <v>587</v>
      </c>
      <c r="C12" s="382">
        <v>12500000</v>
      </c>
      <c r="D12" s="97" t="s">
        <v>329</v>
      </c>
      <c r="E12" s="97" t="s">
        <v>586</v>
      </c>
      <c r="F12" s="238" t="s">
        <v>588</v>
      </c>
      <c r="G12" s="157">
        <v>0</v>
      </c>
      <c r="H12" s="157">
        <v>0</v>
      </c>
      <c r="I12" s="157">
        <v>0</v>
      </c>
      <c r="J12" s="382">
        <v>10461325</v>
      </c>
      <c r="K12" s="156">
        <v>251000</v>
      </c>
      <c r="L12" s="358">
        <f>+C12-J12-1438800</f>
        <v>599875</v>
      </c>
      <c r="M12" s="156">
        <v>251000</v>
      </c>
      <c r="N12" s="160">
        <v>2011</v>
      </c>
      <c r="O12" s="114"/>
      <c r="Q12" s="33"/>
      <c r="Y12" s="35"/>
      <c r="Z12" s="35"/>
    </row>
    <row r="13" spans="1:26" ht="34.5" customHeight="1">
      <c r="A13" s="312" t="s">
        <v>574</v>
      </c>
      <c r="B13" s="256" t="s">
        <v>587</v>
      </c>
      <c r="C13" s="382"/>
      <c r="D13" s="97" t="s">
        <v>329</v>
      </c>
      <c r="E13" s="97" t="s">
        <v>586</v>
      </c>
      <c r="F13" s="238" t="s">
        <v>589</v>
      </c>
      <c r="G13" s="157">
        <v>0</v>
      </c>
      <c r="H13" s="157">
        <v>0</v>
      </c>
      <c r="I13" s="157">
        <v>0</v>
      </c>
      <c r="J13" s="382"/>
      <c r="K13" s="156">
        <v>243650</v>
      </c>
      <c r="L13" s="384"/>
      <c r="M13" s="156">
        <v>243650</v>
      </c>
      <c r="N13" s="160">
        <v>2011</v>
      </c>
      <c r="O13" s="114"/>
      <c r="Q13" s="33"/>
      <c r="Y13" s="35"/>
      <c r="Z13" s="35"/>
    </row>
    <row r="14" spans="1:26" ht="34.5" customHeight="1">
      <c r="A14" s="312" t="s">
        <v>574</v>
      </c>
      <c r="B14" s="256" t="s">
        <v>587</v>
      </c>
      <c r="C14" s="382"/>
      <c r="D14" s="97" t="s">
        <v>329</v>
      </c>
      <c r="E14" s="97" t="s">
        <v>590</v>
      </c>
      <c r="F14" s="238" t="s">
        <v>591</v>
      </c>
      <c r="G14" s="157">
        <v>0</v>
      </c>
      <c r="H14" s="157">
        <v>0</v>
      </c>
      <c r="I14" s="157">
        <v>0</v>
      </c>
      <c r="J14" s="382"/>
      <c r="K14" s="156">
        <v>70300</v>
      </c>
      <c r="L14" s="384"/>
      <c r="M14" s="156">
        <v>500000</v>
      </c>
      <c r="N14" s="160" t="s">
        <v>662</v>
      </c>
      <c r="O14" s="114"/>
      <c r="Q14" s="33"/>
      <c r="Y14" s="35"/>
      <c r="Z14" s="35"/>
    </row>
    <row r="15" spans="1:26" ht="34.5" customHeight="1">
      <c r="A15" s="313" t="s">
        <v>574</v>
      </c>
      <c r="B15" s="255" t="s">
        <v>587</v>
      </c>
      <c r="C15" s="382"/>
      <c r="D15" s="93" t="s">
        <v>329</v>
      </c>
      <c r="E15" s="93" t="s">
        <v>618</v>
      </c>
      <c r="F15" s="238" t="s">
        <v>592</v>
      </c>
      <c r="G15" s="157">
        <v>0</v>
      </c>
      <c r="H15" s="157">
        <v>0</v>
      </c>
      <c r="I15" s="157">
        <v>0</v>
      </c>
      <c r="J15" s="382"/>
      <c r="K15" s="156">
        <f>295000+10500</f>
        <v>305500</v>
      </c>
      <c r="L15" s="384"/>
      <c r="M15" s="156">
        <v>295000</v>
      </c>
      <c r="N15" s="160">
        <v>2011</v>
      </c>
      <c r="O15" s="114"/>
      <c r="Q15" s="33"/>
      <c r="Y15" s="35"/>
      <c r="Z15" s="35"/>
    </row>
    <row r="16" spans="1:26" ht="34.5" customHeight="1">
      <c r="A16" s="313" t="s">
        <v>574</v>
      </c>
      <c r="B16" s="255" t="s">
        <v>587</v>
      </c>
      <c r="C16" s="382"/>
      <c r="D16" s="93" t="s">
        <v>329</v>
      </c>
      <c r="E16" s="93" t="s">
        <v>617</v>
      </c>
      <c r="F16" s="238" t="s">
        <v>593</v>
      </c>
      <c r="G16" s="157">
        <v>0</v>
      </c>
      <c r="H16" s="157">
        <v>0</v>
      </c>
      <c r="I16" s="157">
        <v>0</v>
      </c>
      <c r="J16" s="382"/>
      <c r="K16" s="156">
        <v>45000</v>
      </c>
      <c r="L16" s="384"/>
      <c r="M16" s="156">
        <v>45000</v>
      </c>
      <c r="N16" s="160">
        <v>2011</v>
      </c>
      <c r="O16" s="114"/>
      <c r="Q16" s="33"/>
      <c r="Y16" s="35"/>
      <c r="Z16" s="35"/>
    </row>
    <row r="17" spans="1:254" s="3" customFormat="1" ht="34.5" customHeight="1">
      <c r="A17" s="313" t="s">
        <v>574</v>
      </c>
      <c r="B17" s="255" t="s">
        <v>587</v>
      </c>
      <c r="C17" s="382"/>
      <c r="D17" s="93" t="s">
        <v>329</v>
      </c>
      <c r="E17" s="93" t="s">
        <v>617</v>
      </c>
      <c r="F17" s="238" t="s">
        <v>592</v>
      </c>
      <c r="G17" s="157">
        <v>0</v>
      </c>
      <c r="H17" s="157">
        <v>0</v>
      </c>
      <c r="I17" s="157">
        <v>0</v>
      </c>
      <c r="J17" s="382"/>
      <c r="K17" s="156">
        <v>50000</v>
      </c>
      <c r="L17" s="384"/>
      <c r="M17" s="156">
        <v>50000</v>
      </c>
      <c r="N17" s="160">
        <v>2011</v>
      </c>
      <c r="O17" s="114"/>
      <c r="P17" s="36"/>
      <c r="Q17" s="33"/>
      <c r="R17" s="36"/>
      <c r="S17" s="36"/>
      <c r="T17" s="36"/>
      <c r="U17" s="36"/>
      <c r="V17" s="36"/>
      <c r="W17" s="36"/>
      <c r="X17" s="36"/>
      <c r="Y17" s="35"/>
      <c r="Z17" s="35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6" ht="34.5" customHeight="1">
      <c r="A18" s="313" t="s">
        <v>574</v>
      </c>
      <c r="B18" s="255" t="s">
        <v>587</v>
      </c>
      <c r="C18" s="382"/>
      <c r="D18" s="93" t="s">
        <v>329</v>
      </c>
      <c r="E18" s="93" t="s">
        <v>594</v>
      </c>
      <c r="F18" s="238" t="s">
        <v>595</v>
      </c>
      <c r="G18" s="157">
        <v>0</v>
      </c>
      <c r="H18" s="157">
        <v>0</v>
      </c>
      <c r="I18" s="157">
        <v>0</v>
      </c>
      <c r="J18" s="382"/>
      <c r="K18" s="156">
        <v>473350</v>
      </c>
      <c r="L18" s="359"/>
      <c r="M18" s="200">
        <v>473350</v>
      </c>
      <c r="N18" s="160">
        <v>2011</v>
      </c>
      <c r="O18" s="114"/>
      <c r="Q18" s="33"/>
      <c r="Y18" s="35"/>
      <c r="Z18" s="35"/>
    </row>
    <row r="19" spans="1:254" s="3" customFormat="1" ht="34.5" customHeight="1">
      <c r="A19" s="313" t="s">
        <v>574</v>
      </c>
      <c r="B19" s="255" t="s">
        <v>331</v>
      </c>
      <c r="C19" s="352">
        <v>10500000</v>
      </c>
      <c r="D19" s="93" t="s">
        <v>329</v>
      </c>
      <c r="E19" s="93" t="s">
        <v>596</v>
      </c>
      <c r="F19" s="238" t="s">
        <v>597</v>
      </c>
      <c r="G19" s="157">
        <v>0</v>
      </c>
      <c r="H19" s="157">
        <v>0</v>
      </c>
      <c r="I19" s="352">
        <v>1737320</v>
      </c>
      <c r="J19" s="157">
        <v>0</v>
      </c>
      <c r="K19" s="200">
        <f>740800+400000</f>
        <v>1140800</v>
      </c>
      <c r="L19" s="123">
        <v>0</v>
      </c>
      <c r="M19" s="200">
        <v>1990000</v>
      </c>
      <c r="N19" s="160" t="s">
        <v>662</v>
      </c>
      <c r="O19" s="114"/>
      <c r="P19" s="36"/>
      <c r="Q19" s="33"/>
      <c r="R19" s="36"/>
      <c r="S19" s="36"/>
      <c r="T19" s="36"/>
      <c r="U19" s="36"/>
      <c r="V19" s="36"/>
      <c r="W19" s="36"/>
      <c r="X19" s="36"/>
      <c r="Y19" s="35"/>
      <c r="Z19" s="35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6" ht="34.5" customHeight="1">
      <c r="A20" s="313" t="s">
        <v>574</v>
      </c>
      <c r="B20" s="255" t="s">
        <v>331</v>
      </c>
      <c r="C20" s="353"/>
      <c r="D20" s="93" t="s">
        <v>329</v>
      </c>
      <c r="E20" s="93" t="s">
        <v>598</v>
      </c>
      <c r="F20" s="238" t="s">
        <v>599</v>
      </c>
      <c r="G20" s="157">
        <v>0</v>
      </c>
      <c r="H20" s="157">
        <v>0</v>
      </c>
      <c r="I20" s="353"/>
      <c r="J20" s="157">
        <v>0</v>
      </c>
      <c r="K20" s="200">
        <v>585000</v>
      </c>
      <c r="L20" s="123">
        <v>0</v>
      </c>
      <c r="M20" s="200">
        <v>585000</v>
      </c>
      <c r="N20" s="160">
        <v>2011</v>
      </c>
      <c r="O20" s="114"/>
      <c r="Q20" s="33"/>
      <c r="Y20" s="35"/>
      <c r="Z20" s="35"/>
    </row>
    <row r="21" spans="1:80" s="3" customFormat="1" ht="34.5" customHeight="1">
      <c r="A21" s="313" t="s">
        <v>574</v>
      </c>
      <c r="B21" s="255" t="s">
        <v>331</v>
      </c>
      <c r="C21" s="353"/>
      <c r="D21" s="93" t="s">
        <v>329</v>
      </c>
      <c r="E21" s="93" t="s">
        <v>600</v>
      </c>
      <c r="F21" s="281" t="s">
        <v>332</v>
      </c>
      <c r="G21" s="157">
        <v>0</v>
      </c>
      <c r="H21" s="157">
        <v>0</v>
      </c>
      <c r="I21" s="353"/>
      <c r="J21" s="157">
        <v>0</v>
      </c>
      <c r="K21" s="200">
        <f>6885000+100000</f>
        <v>6985000</v>
      </c>
      <c r="L21" s="123">
        <v>0</v>
      </c>
      <c r="M21" s="200">
        <v>17230000</v>
      </c>
      <c r="N21" s="160" t="s">
        <v>660</v>
      </c>
      <c r="O21" s="114"/>
      <c r="P21" s="36"/>
      <c r="Q21" s="33"/>
      <c r="R21" s="36"/>
      <c r="S21" s="36"/>
      <c r="T21" s="36"/>
      <c r="U21" s="36"/>
      <c r="V21" s="36"/>
      <c r="W21" s="36"/>
      <c r="X21" s="36"/>
      <c r="Y21" s="35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254" s="3" customFormat="1" ht="34.5" customHeight="1">
      <c r="A22" s="313" t="s">
        <v>574</v>
      </c>
      <c r="B22" s="255" t="s">
        <v>331</v>
      </c>
      <c r="C22" s="353"/>
      <c r="D22" s="93" t="s">
        <v>329</v>
      </c>
      <c r="E22" s="93" t="s">
        <v>601</v>
      </c>
      <c r="F22" s="238" t="s">
        <v>602</v>
      </c>
      <c r="G22" s="157">
        <v>0</v>
      </c>
      <c r="H22" s="157">
        <v>0</v>
      </c>
      <c r="I22" s="353"/>
      <c r="J22" s="157">
        <v>0</v>
      </c>
      <c r="K22" s="200">
        <f>2999145+100000</f>
        <v>3099145</v>
      </c>
      <c r="L22" s="123">
        <v>0</v>
      </c>
      <c r="M22" s="200">
        <v>8900000</v>
      </c>
      <c r="N22" s="160" t="s">
        <v>660</v>
      </c>
      <c r="O22" s="114"/>
      <c r="P22" s="36"/>
      <c r="Q22" s="33"/>
      <c r="R22" s="36"/>
      <c r="S22" s="36"/>
      <c r="T22" s="36"/>
      <c r="U22" s="36"/>
      <c r="V22" s="36"/>
      <c r="W22" s="36"/>
      <c r="X22" s="36"/>
      <c r="Y22" s="35"/>
      <c r="Z22" s="3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6" ht="34.5" customHeight="1">
      <c r="A23" s="313" t="s">
        <v>574</v>
      </c>
      <c r="B23" s="255" t="s">
        <v>331</v>
      </c>
      <c r="C23" s="354"/>
      <c r="D23" s="93" t="s">
        <v>329</v>
      </c>
      <c r="E23" s="93" t="s">
        <v>603</v>
      </c>
      <c r="F23" s="238" t="s">
        <v>604</v>
      </c>
      <c r="G23" s="157">
        <v>0</v>
      </c>
      <c r="H23" s="157">
        <v>0</v>
      </c>
      <c r="I23" s="354"/>
      <c r="J23" s="157">
        <v>0</v>
      </c>
      <c r="K23" s="156">
        <v>427375</v>
      </c>
      <c r="L23" s="123">
        <v>0</v>
      </c>
      <c r="M23" s="200">
        <v>427375</v>
      </c>
      <c r="N23" s="160">
        <v>2011</v>
      </c>
      <c r="O23" s="114"/>
      <c r="Q23" s="33"/>
      <c r="Y23" s="35"/>
      <c r="Z23" s="35"/>
    </row>
    <row r="24" spans="1:26" ht="34.5" customHeight="1">
      <c r="A24" s="311" t="s">
        <v>316</v>
      </c>
      <c r="B24" s="255" t="s">
        <v>314</v>
      </c>
      <c r="C24" s="382">
        <v>8000000</v>
      </c>
      <c r="D24" s="93" t="s">
        <v>329</v>
      </c>
      <c r="E24" s="93" t="s">
        <v>664</v>
      </c>
      <c r="F24" s="281" t="s">
        <v>315</v>
      </c>
      <c r="G24" s="157">
        <v>0</v>
      </c>
      <c r="H24" s="157">
        <v>0</v>
      </c>
      <c r="I24" s="352">
        <v>3462596</v>
      </c>
      <c r="J24" s="157">
        <v>0</v>
      </c>
      <c r="K24" s="156">
        <v>4000000</v>
      </c>
      <c r="L24" s="123">
        <v>0</v>
      </c>
      <c r="M24" s="123">
        <v>11000000</v>
      </c>
      <c r="N24" s="160" t="s">
        <v>660</v>
      </c>
      <c r="O24" s="114"/>
      <c r="Q24" s="33"/>
      <c r="Y24" s="35"/>
      <c r="Z24" s="35"/>
    </row>
    <row r="25" spans="1:26" ht="34.5" customHeight="1">
      <c r="A25" s="311" t="s">
        <v>316</v>
      </c>
      <c r="B25" s="255" t="s">
        <v>314</v>
      </c>
      <c r="C25" s="382"/>
      <c r="D25" s="93" t="s">
        <v>329</v>
      </c>
      <c r="E25" s="93" t="s">
        <v>605</v>
      </c>
      <c r="F25" s="281" t="s">
        <v>315</v>
      </c>
      <c r="G25" s="157">
        <v>0</v>
      </c>
      <c r="H25" s="157">
        <v>0</v>
      </c>
      <c r="I25" s="353"/>
      <c r="J25" s="157">
        <v>0</v>
      </c>
      <c r="K25" s="156">
        <v>3000000</v>
      </c>
      <c r="L25" s="123">
        <v>0</v>
      </c>
      <c r="M25" s="123">
        <v>9000000</v>
      </c>
      <c r="N25" s="160" t="s">
        <v>660</v>
      </c>
      <c r="O25" s="114"/>
      <c r="Q25" s="33"/>
      <c r="Y25" s="35"/>
      <c r="Z25" s="35"/>
    </row>
    <row r="26" spans="1:38" s="36" customFormat="1" ht="34.5" customHeight="1">
      <c r="A26" s="311" t="s">
        <v>316</v>
      </c>
      <c r="B26" s="255" t="s">
        <v>336</v>
      </c>
      <c r="C26" s="382"/>
      <c r="D26" s="93" t="s">
        <v>329</v>
      </c>
      <c r="E26" s="93" t="s">
        <v>606</v>
      </c>
      <c r="F26" s="281" t="s">
        <v>607</v>
      </c>
      <c r="G26" s="157">
        <v>0</v>
      </c>
      <c r="H26" s="157">
        <v>0</v>
      </c>
      <c r="I26" s="354"/>
      <c r="J26" s="157">
        <v>0</v>
      </c>
      <c r="K26" s="156">
        <v>4462596</v>
      </c>
      <c r="L26" s="123">
        <v>0</v>
      </c>
      <c r="M26" s="123">
        <v>4462596</v>
      </c>
      <c r="N26" s="160">
        <v>2011</v>
      </c>
      <c r="O26" s="114"/>
      <c r="Q26" s="33"/>
      <c r="R26" s="34"/>
      <c r="T26" s="34"/>
      <c r="U26" s="34"/>
      <c r="V26" s="34"/>
      <c r="W26" s="34"/>
      <c r="X26" s="34"/>
      <c r="Y26" s="35"/>
      <c r="Z26" s="35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26" ht="34.5" customHeight="1">
      <c r="A27" s="159" t="s">
        <v>316</v>
      </c>
      <c r="B27" s="255" t="s">
        <v>340</v>
      </c>
      <c r="C27" s="382">
        <v>12300000</v>
      </c>
      <c r="D27" s="97" t="s">
        <v>329</v>
      </c>
      <c r="E27" s="97" t="s">
        <v>608</v>
      </c>
      <c r="F27" s="239" t="s">
        <v>609</v>
      </c>
      <c r="G27" s="157">
        <v>0</v>
      </c>
      <c r="H27" s="157">
        <v>0</v>
      </c>
      <c r="I27" s="157">
        <v>0</v>
      </c>
      <c r="J27" s="352">
        <f>2000000+529584</f>
        <v>2529584</v>
      </c>
      <c r="K27" s="156">
        <v>2290640</v>
      </c>
      <c r="L27" s="352">
        <v>0</v>
      </c>
      <c r="M27" s="200">
        <v>6780000</v>
      </c>
      <c r="N27" s="160" t="s">
        <v>665</v>
      </c>
      <c r="O27" s="114"/>
      <c r="Q27" s="33"/>
      <c r="Y27" s="35"/>
      <c r="Z27" s="35"/>
    </row>
    <row r="28" spans="1:26" ht="34.5" customHeight="1">
      <c r="A28" s="159" t="s">
        <v>316</v>
      </c>
      <c r="B28" s="255" t="s">
        <v>340</v>
      </c>
      <c r="C28" s="382"/>
      <c r="D28" s="97" t="s">
        <v>329</v>
      </c>
      <c r="E28" s="97" t="s">
        <v>295</v>
      </c>
      <c r="F28" s="239" t="s">
        <v>296</v>
      </c>
      <c r="G28" s="157">
        <v>0</v>
      </c>
      <c r="H28" s="157">
        <v>0</v>
      </c>
      <c r="I28" s="157">
        <v>0</v>
      </c>
      <c r="J28" s="361"/>
      <c r="K28" s="156">
        <v>979776</v>
      </c>
      <c r="L28" s="353"/>
      <c r="M28" s="156">
        <v>980000</v>
      </c>
      <c r="N28" s="160">
        <v>2011</v>
      </c>
      <c r="O28" s="114"/>
      <c r="Q28" s="33"/>
      <c r="Y28" s="35"/>
      <c r="Z28" s="35"/>
    </row>
    <row r="29" spans="1:26" ht="34.5" customHeight="1">
      <c r="A29" s="311" t="s">
        <v>316</v>
      </c>
      <c r="B29" s="255" t="s">
        <v>340</v>
      </c>
      <c r="C29" s="382"/>
      <c r="D29" s="97" t="s">
        <v>329</v>
      </c>
      <c r="E29" s="97" t="s">
        <v>610</v>
      </c>
      <c r="F29" s="282" t="s">
        <v>315</v>
      </c>
      <c r="G29" s="157">
        <v>0</v>
      </c>
      <c r="H29" s="157">
        <v>0</v>
      </c>
      <c r="I29" s="157">
        <v>0</v>
      </c>
      <c r="J29" s="361"/>
      <c r="K29" s="156">
        <v>2000000</v>
      </c>
      <c r="L29" s="353"/>
      <c r="M29" s="157">
        <v>6000000</v>
      </c>
      <c r="N29" s="160" t="s">
        <v>660</v>
      </c>
      <c r="O29" s="114"/>
      <c r="Q29" s="33"/>
      <c r="Y29" s="35"/>
      <c r="Z29" s="35"/>
    </row>
    <row r="30" spans="1:26" ht="34.5" customHeight="1">
      <c r="A30" s="159" t="s">
        <v>316</v>
      </c>
      <c r="B30" s="255" t="s">
        <v>340</v>
      </c>
      <c r="C30" s="382"/>
      <c r="D30" s="93" t="s">
        <v>329</v>
      </c>
      <c r="E30" s="93" t="s">
        <v>611</v>
      </c>
      <c r="F30" s="238" t="s">
        <v>181</v>
      </c>
      <c r="G30" s="157">
        <v>0</v>
      </c>
      <c r="H30" s="157">
        <v>0</v>
      </c>
      <c r="I30" s="157">
        <v>0</v>
      </c>
      <c r="J30" s="348"/>
      <c r="K30" s="156">
        <v>4500000</v>
      </c>
      <c r="L30" s="354"/>
      <c r="M30" s="158">
        <v>22998544</v>
      </c>
      <c r="N30" s="160" t="s">
        <v>660</v>
      </c>
      <c r="O30" s="323"/>
      <c r="Q30" s="33"/>
      <c r="Y30" s="35"/>
      <c r="Z30" s="35"/>
    </row>
    <row r="31" spans="1:26" ht="34.5" customHeight="1">
      <c r="A31" s="161" t="s">
        <v>316</v>
      </c>
      <c r="B31" s="256" t="s">
        <v>584</v>
      </c>
      <c r="C31" s="123">
        <v>12000000</v>
      </c>
      <c r="D31" s="97" t="s">
        <v>329</v>
      </c>
      <c r="E31" s="97" t="s">
        <v>48</v>
      </c>
      <c r="F31" s="282" t="s">
        <v>639</v>
      </c>
      <c r="G31" s="157">
        <v>0</v>
      </c>
      <c r="H31" s="157">
        <v>0</v>
      </c>
      <c r="I31" s="157">
        <v>0</v>
      </c>
      <c r="J31" s="157">
        <v>12000000</v>
      </c>
      <c r="K31" s="205">
        <v>0</v>
      </c>
      <c r="L31" s="157">
        <v>0</v>
      </c>
      <c r="M31" s="157">
        <v>0</v>
      </c>
      <c r="N31" s="160"/>
      <c r="O31" s="114"/>
      <c r="Q31" s="33"/>
      <c r="Y31" s="35"/>
      <c r="Z31" s="35"/>
    </row>
    <row r="32" spans="1:26" ht="34.5" customHeight="1">
      <c r="A32" s="311" t="s">
        <v>316</v>
      </c>
      <c r="B32" s="255" t="s">
        <v>331</v>
      </c>
      <c r="C32" s="382">
        <v>8700000</v>
      </c>
      <c r="D32" s="93" t="s">
        <v>329</v>
      </c>
      <c r="E32" s="93" t="s">
        <v>343</v>
      </c>
      <c r="F32" s="281" t="s">
        <v>182</v>
      </c>
      <c r="G32" s="157">
        <v>0</v>
      </c>
      <c r="H32" s="157">
        <v>0</v>
      </c>
      <c r="I32" s="352">
        <v>12000000</v>
      </c>
      <c r="J32" s="157">
        <v>0</v>
      </c>
      <c r="K32" s="156">
        <v>5322000</v>
      </c>
      <c r="L32" s="373">
        <v>65500</v>
      </c>
      <c r="M32" s="157">
        <v>12722000</v>
      </c>
      <c r="N32" s="160" t="s">
        <v>662</v>
      </c>
      <c r="O32" s="114"/>
      <c r="Q32" s="33"/>
      <c r="Y32" s="35"/>
      <c r="Z32" s="35"/>
    </row>
    <row r="33" spans="1:17" ht="34.5" customHeight="1">
      <c r="A33" s="311" t="s">
        <v>316</v>
      </c>
      <c r="B33" s="255" t="s">
        <v>331</v>
      </c>
      <c r="C33" s="382"/>
      <c r="D33" s="93" t="s">
        <v>329</v>
      </c>
      <c r="E33" s="93" t="s">
        <v>183</v>
      </c>
      <c r="F33" s="281" t="s">
        <v>332</v>
      </c>
      <c r="G33" s="157">
        <v>0</v>
      </c>
      <c r="H33" s="157">
        <v>0</v>
      </c>
      <c r="I33" s="353"/>
      <c r="J33" s="157">
        <v>0</v>
      </c>
      <c r="K33" s="156">
        <v>3562500</v>
      </c>
      <c r="L33" s="373"/>
      <c r="M33" s="157">
        <v>9737500</v>
      </c>
      <c r="N33" s="160" t="s">
        <v>660</v>
      </c>
      <c r="O33" s="114"/>
      <c r="Q33" s="33"/>
    </row>
    <row r="34" spans="1:26" ht="34.5" customHeight="1">
      <c r="A34" s="311" t="s">
        <v>316</v>
      </c>
      <c r="B34" s="255" t="s">
        <v>331</v>
      </c>
      <c r="C34" s="382"/>
      <c r="D34" s="93" t="s">
        <v>329</v>
      </c>
      <c r="E34" s="93" t="s">
        <v>184</v>
      </c>
      <c r="F34" s="281" t="s">
        <v>315</v>
      </c>
      <c r="G34" s="157">
        <v>0</v>
      </c>
      <c r="H34" s="157">
        <v>0</v>
      </c>
      <c r="I34" s="353"/>
      <c r="J34" s="157">
        <v>0</v>
      </c>
      <c r="K34" s="156">
        <v>3750000</v>
      </c>
      <c r="L34" s="373"/>
      <c r="M34" s="157">
        <v>10250000</v>
      </c>
      <c r="N34" s="160" t="s">
        <v>660</v>
      </c>
      <c r="O34" s="114"/>
      <c r="Q34" s="33"/>
      <c r="Y34" s="35"/>
      <c r="Z34" s="35"/>
    </row>
    <row r="35" spans="1:80" s="22" customFormat="1" ht="34.5" customHeight="1">
      <c r="A35" s="311" t="s">
        <v>316</v>
      </c>
      <c r="B35" s="255" t="s">
        <v>331</v>
      </c>
      <c r="C35" s="382"/>
      <c r="D35" s="93" t="s">
        <v>329</v>
      </c>
      <c r="E35" s="93" t="s">
        <v>185</v>
      </c>
      <c r="F35" s="281" t="s">
        <v>315</v>
      </c>
      <c r="G35" s="157">
        <v>0</v>
      </c>
      <c r="H35" s="157">
        <v>0</v>
      </c>
      <c r="I35" s="353"/>
      <c r="J35" s="157">
        <v>0</v>
      </c>
      <c r="K35" s="156">
        <v>4000000</v>
      </c>
      <c r="L35" s="373"/>
      <c r="M35" s="157">
        <v>11000000</v>
      </c>
      <c r="N35" s="160" t="s">
        <v>660</v>
      </c>
      <c r="O35" s="114"/>
      <c r="P35" s="36"/>
      <c r="Q35" s="33"/>
      <c r="R35" s="34"/>
      <c r="S35" s="36"/>
      <c r="T35" s="34"/>
      <c r="U35" s="34"/>
      <c r="V35" s="34"/>
      <c r="W35" s="34"/>
      <c r="X35" s="34"/>
      <c r="Y35" s="35"/>
      <c r="Z35" s="35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26" ht="34.5" customHeight="1">
      <c r="A36" s="311" t="s">
        <v>316</v>
      </c>
      <c r="B36" s="255" t="s">
        <v>331</v>
      </c>
      <c r="C36" s="382"/>
      <c r="D36" s="93" t="s">
        <v>329</v>
      </c>
      <c r="E36" s="93" t="s">
        <v>186</v>
      </c>
      <c r="F36" s="281" t="s">
        <v>187</v>
      </c>
      <c r="G36" s="157">
        <v>0</v>
      </c>
      <c r="H36" s="157">
        <v>0</v>
      </c>
      <c r="I36" s="354"/>
      <c r="J36" s="157">
        <v>0</v>
      </c>
      <c r="K36" s="156">
        <v>4000000</v>
      </c>
      <c r="L36" s="373"/>
      <c r="M36" s="157">
        <v>11000000</v>
      </c>
      <c r="N36" s="160" t="s">
        <v>660</v>
      </c>
      <c r="O36" s="114"/>
      <c r="Q36" s="33"/>
      <c r="Y36" s="35"/>
      <c r="Z36" s="35"/>
    </row>
    <row r="37" spans="1:26" ht="34.5" customHeight="1">
      <c r="A37" s="311" t="s">
        <v>72</v>
      </c>
      <c r="B37" s="256" t="s">
        <v>365</v>
      </c>
      <c r="C37" s="157">
        <v>0</v>
      </c>
      <c r="D37" s="93" t="s">
        <v>329</v>
      </c>
      <c r="E37" s="93" t="s">
        <v>188</v>
      </c>
      <c r="F37" s="281" t="s">
        <v>315</v>
      </c>
      <c r="G37" s="157">
        <v>0</v>
      </c>
      <c r="H37" s="157">
        <v>0</v>
      </c>
      <c r="I37" s="157">
        <v>2000000</v>
      </c>
      <c r="J37" s="157">
        <v>0</v>
      </c>
      <c r="K37" s="156">
        <v>2000000</v>
      </c>
      <c r="L37" s="157">
        <v>0</v>
      </c>
      <c r="M37" s="157">
        <v>2000000</v>
      </c>
      <c r="N37" s="160">
        <v>2011</v>
      </c>
      <c r="O37" s="114"/>
      <c r="Q37" s="33"/>
      <c r="Y37" s="35"/>
      <c r="Z37" s="35"/>
    </row>
    <row r="38" spans="1:26" ht="34.5" customHeight="1">
      <c r="A38" s="159" t="s">
        <v>344</v>
      </c>
      <c r="B38" s="255" t="s">
        <v>336</v>
      </c>
      <c r="C38" s="382">
        <v>3500000</v>
      </c>
      <c r="D38" s="93" t="s">
        <v>329</v>
      </c>
      <c r="E38" s="93" t="s">
        <v>189</v>
      </c>
      <c r="F38" s="281" t="s">
        <v>187</v>
      </c>
      <c r="G38" s="157">
        <v>0</v>
      </c>
      <c r="H38" s="157">
        <v>0</v>
      </c>
      <c r="I38" s="352">
        <v>2329829</v>
      </c>
      <c r="J38" s="157">
        <v>0</v>
      </c>
      <c r="K38" s="156">
        <v>753000</v>
      </c>
      <c r="L38" s="157">
        <v>0</v>
      </c>
      <c r="M38" s="156">
        <v>753000</v>
      </c>
      <c r="N38" s="160">
        <v>2011</v>
      </c>
      <c r="O38" s="114"/>
      <c r="Q38" s="33"/>
      <c r="Y38" s="35"/>
      <c r="Z38" s="35"/>
    </row>
    <row r="39" spans="1:26" ht="34.5" customHeight="1">
      <c r="A39" s="159" t="s">
        <v>344</v>
      </c>
      <c r="B39" s="255" t="s">
        <v>336</v>
      </c>
      <c r="C39" s="382"/>
      <c r="D39" s="93" t="s">
        <v>329</v>
      </c>
      <c r="E39" s="93" t="s">
        <v>190</v>
      </c>
      <c r="F39" s="238" t="s">
        <v>187</v>
      </c>
      <c r="G39" s="157">
        <v>0</v>
      </c>
      <c r="H39" s="157">
        <v>0</v>
      </c>
      <c r="I39" s="354"/>
      <c r="J39" s="157">
        <v>0</v>
      </c>
      <c r="K39" s="156">
        <v>5076829</v>
      </c>
      <c r="L39" s="157">
        <v>0</v>
      </c>
      <c r="M39" s="156">
        <v>10937614</v>
      </c>
      <c r="N39" s="160" t="s">
        <v>660</v>
      </c>
      <c r="O39" s="114"/>
      <c r="Q39" s="33"/>
      <c r="Y39" s="35"/>
      <c r="Z39" s="35"/>
    </row>
    <row r="40" spans="1:254" s="36" customFormat="1" ht="34.5" customHeight="1">
      <c r="A40" s="161" t="s">
        <v>344</v>
      </c>
      <c r="B40" s="256" t="s">
        <v>584</v>
      </c>
      <c r="C40" s="123">
        <v>4000000</v>
      </c>
      <c r="D40" s="97" t="s">
        <v>329</v>
      </c>
      <c r="E40" s="347" t="s">
        <v>195</v>
      </c>
      <c r="F40" s="239" t="s">
        <v>196</v>
      </c>
      <c r="G40" s="123">
        <v>0</v>
      </c>
      <c r="H40" s="123">
        <v>0</v>
      </c>
      <c r="I40" s="123">
        <v>0</v>
      </c>
      <c r="J40" s="123">
        <f>+C40-K40</f>
        <v>1438406</v>
      </c>
      <c r="K40" s="200">
        <f>1747434+814160</f>
        <v>2561594</v>
      </c>
      <c r="L40" s="123">
        <v>0</v>
      </c>
      <c r="M40" s="200">
        <v>6446000</v>
      </c>
      <c r="N40" s="160" t="s">
        <v>660</v>
      </c>
      <c r="O40" s="114"/>
      <c r="P40" s="243"/>
      <c r="Q40" s="33"/>
      <c r="R40" s="34"/>
      <c r="S40" s="243"/>
      <c r="T40" s="34"/>
      <c r="U40" s="34"/>
      <c r="V40" s="34"/>
      <c r="W40" s="34"/>
      <c r="X40" s="34"/>
      <c r="Y40" s="35"/>
      <c r="Z40" s="35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</row>
    <row r="41" spans="1:26" ht="34.5" customHeight="1">
      <c r="A41" s="159" t="s">
        <v>344</v>
      </c>
      <c r="B41" s="255" t="s">
        <v>331</v>
      </c>
      <c r="C41" s="382">
        <v>2500000</v>
      </c>
      <c r="D41" s="93" t="s">
        <v>329</v>
      </c>
      <c r="E41" s="93" t="s">
        <v>197</v>
      </c>
      <c r="F41" s="281" t="s">
        <v>315</v>
      </c>
      <c r="G41" s="157">
        <v>0</v>
      </c>
      <c r="H41" s="157">
        <v>0</v>
      </c>
      <c r="I41" s="352">
        <v>2000000</v>
      </c>
      <c r="J41" s="157">
        <v>0</v>
      </c>
      <c r="K41" s="156">
        <v>1220690</v>
      </c>
      <c r="L41" s="352">
        <v>181757</v>
      </c>
      <c r="M41" s="157">
        <v>2000000</v>
      </c>
      <c r="N41" s="160" t="s">
        <v>662</v>
      </c>
      <c r="O41" s="114"/>
      <c r="Q41" s="33"/>
      <c r="Y41" s="35"/>
      <c r="Z41" s="35"/>
    </row>
    <row r="42" spans="1:26" ht="34.5" customHeight="1">
      <c r="A42" s="159" t="s">
        <v>344</v>
      </c>
      <c r="B42" s="255" t="s">
        <v>331</v>
      </c>
      <c r="C42" s="382"/>
      <c r="D42" s="93" t="s">
        <v>329</v>
      </c>
      <c r="E42" s="93" t="s">
        <v>198</v>
      </c>
      <c r="F42" s="281" t="s">
        <v>315</v>
      </c>
      <c r="G42" s="157">
        <v>0</v>
      </c>
      <c r="H42" s="157">
        <v>0</v>
      </c>
      <c r="I42" s="353"/>
      <c r="J42" s="157">
        <v>0</v>
      </c>
      <c r="K42" s="156">
        <v>1097553</v>
      </c>
      <c r="L42" s="353"/>
      <c r="M42" s="157">
        <v>2000000</v>
      </c>
      <c r="N42" s="160" t="s">
        <v>662</v>
      </c>
      <c r="O42" s="114"/>
      <c r="Q42" s="33"/>
      <c r="Y42" s="35"/>
      <c r="Z42" s="35"/>
    </row>
    <row r="43" spans="1:254" ht="34.5" customHeight="1">
      <c r="A43" s="159" t="s">
        <v>344</v>
      </c>
      <c r="B43" s="255" t="s">
        <v>331</v>
      </c>
      <c r="C43" s="382"/>
      <c r="D43" s="93" t="s">
        <v>329</v>
      </c>
      <c r="E43" s="93" t="s">
        <v>199</v>
      </c>
      <c r="F43" s="281" t="s">
        <v>187</v>
      </c>
      <c r="G43" s="157">
        <v>0</v>
      </c>
      <c r="H43" s="157">
        <v>0</v>
      </c>
      <c r="I43" s="354"/>
      <c r="J43" s="157">
        <v>0</v>
      </c>
      <c r="K43" s="156">
        <v>2000000</v>
      </c>
      <c r="L43" s="354"/>
      <c r="M43" s="157">
        <v>4000000</v>
      </c>
      <c r="N43" s="160" t="s">
        <v>662</v>
      </c>
      <c r="O43" s="114"/>
      <c r="Q43" s="33"/>
      <c r="Y43" s="35"/>
      <c r="Z43" s="35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6" ht="34.5" customHeight="1">
      <c r="A44" s="159" t="s">
        <v>344</v>
      </c>
      <c r="B44" s="255" t="s">
        <v>571</v>
      </c>
      <c r="C44" s="157">
        <v>4000000</v>
      </c>
      <c r="D44" s="93" t="s">
        <v>329</v>
      </c>
      <c r="E44" s="93" t="s">
        <v>200</v>
      </c>
      <c r="F44" s="238" t="s">
        <v>201</v>
      </c>
      <c r="G44" s="157">
        <v>0</v>
      </c>
      <c r="H44" s="157">
        <v>0</v>
      </c>
      <c r="I44" s="157">
        <v>13604</v>
      </c>
      <c r="J44" s="157">
        <v>0</v>
      </c>
      <c r="K44" s="156">
        <f>2842084+1171520</f>
        <v>4013604</v>
      </c>
      <c r="L44" s="157">
        <v>0</v>
      </c>
      <c r="M44" s="156">
        <v>12722205</v>
      </c>
      <c r="N44" s="160" t="s">
        <v>660</v>
      </c>
      <c r="O44" s="114"/>
      <c r="Q44" s="33"/>
      <c r="Y44" s="35"/>
      <c r="Z44" s="35"/>
    </row>
    <row r="45" spans="1:38" s="36" customFormat="1" ht="34.5" customHeight="1">
      <c r="A45" s="339" t="s">
        <v>73</v>
      </c>
      <c r="B45" s="340" t="s">
        <v>331</v>
      </c>
      <c r="C45" s="123">
        <v>4000000</v>
      </c>
      <c r="D45" s="341" t="s">
        <v>329</v>
      </c>
      <c r="E45" s="341" t="s">
        <v>49</v>
      </c>
      <c r="F45" s="342" t="s">
        <v>639</v>
      </c>
      <c r="G45" s="123">
        <v>0</v>
      </c>
      <c r="H45" s="123">
        <v>0</v>
      </c>
      <c r="I45" s="123">
        <v>0</v>
      </c>
      <c r="J45" s="123">
        <v>4000000</v>
      </c>
      <c r="K45" s="123">
        <v>0</v>
      </c>
      <c r="L45" s="123">
        <v>0</v>
      </c>
      <c r="M45" s="123">
        <v>0</v>
      </c>
      <c r="N45" s="233"/>
      <c r="O45" s="114"/>
      <c r="Q45" s="33"/>
      <c r="R45" s="34"/>
      <c r="T45" s="34"/>
      <c r="U45" s="34"/>
      <c r="V45" s="34"/>
      <c r="W45" s="34"/>
      <c r="X45" s="34"/>
      <c r="Y45" s="35"/>
      <c r="Z45" s="35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26" ht="34.5" customHeight="1">
      <c r="A46" s="159" t="s">
        <v>368</v>
      </c>
      <c r="B46" s="255" t="s">
        <v>314</v>
      </c>
      <c r="C46" s="382">
        <v>4000000</v>
      </c>
      <c r="D46" s="93" t="s">
        <v>329</v>
      </c>
      <c r="E46" s="93" t="s">
        <v>202</v>
      </c>
      <c r="F46" s="281" t="s">
        <v>187</v>
      </c>
      <c r="G46" s="157">
        <v>0</v>
      </c>
      <c r="H46" s="157">
        <v>0</v>
      </c>
      <c r="I46" s="352">
        <v>2016278</v>
      </c>
      <c r="J46" s="157">
        <v>0</v>
      </c>
      <c r="K46" s="200">
        <v>1850000</v>
      </c>
      <c r="L46" s="157">
        <v>0</v>
      </c>
      <c r="M46" s="157">
        <v>2500000</v>
      </c>
      <c r="N46" s="160" t="s">
        <v>662</v>
      </c>
      <c r="O46" s="114"/>
      <c r="Q46" s="33"/>
      <c r="Y46" s="35"/>
      <c r="Z46" s="35"/>
    </row>
    <row r="47" spans="1:254" ht="34.5" customHeight="1">
      <c r="A47" s="159" t="s">
        <v>368</v>
      </c>
      <c r="B47" s="255" t="s">
        <v>336</v>
      </c>
      <c r="C47" s="382"/>
      <c r="D47" s="93" t="s">
        <v>329</v>
      </c>
      <c r="E47" s="93" t="s">
        <v>367</v>
      </c>
      <c r="F47" s="281" t="s">
        <v>315</v>
      </c>
      <c r="G47" s="157">
        <v>0</v>
      </c>
      <c r="H47" s="157">
        <v>0</v>
      </c>
      <c r="I47" s="353"/>
      <c r="J47" s="157">
        <v>0</v>
      </c>
      <c r="K47" s="200">
        <v>2220000</v>
      </c>
      <c r="L47" s="157">
        <v>0</v>
      </c>
      <c r="M47" s="157">
        <v>3000000</v>
      </c>
      <c r="N47" s="160" t="s">
        <v>662</v>
      </c>
      <c r="O47" s="114"/>
      <c r="Q47" s="33"/>
      <c r="Y47" s="35"/>
      <c r="Z47" s="35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6" ht="34.5" customHeight="1">
      <c r="A48" s="159" t="s">
        <v>368</v>
      </c>
      <c r="B48" s="255" t="s">
        <v>336</v>
      </c>
      <c r="C48" s="382"/>
      <c r="D48" s="93" t="s">
        <v>329</v>
      </c>
      <c r="E48" s="93" t="s">
        <v>203</v>
      </c>
      <c r="F48" s="281" t="s">
        <v>204</v>
      </c>
      <c r="G48" s="157">
        <v>0</v>
      </c>
      <c r="H48" s="157">
        <v>0</v>
      </c>
      <c r="I48" s="354"/>
      <c r="J48" s="157">
        <v>0</v>
      </c>
      <c r="K48" s="200">
        <v>1946278</v>
      </c>
      <c r="L48" s="157">
        <v>0</v>
      </c>
      <c r="M48" s="156">
        <v>1946278</v>
      </c>
      <c r="N48" s="160">
        <v>2011</v>
      </c>
      <c r="O48" s="114"/>
      <c r="Q48" s="33"/>
      <c r="Y48" s="35"/>
      <c r="Z48" s="35"/>
    </row>
    <row r="49" spans="1:254" ht="34.5" customHeight="1">
      <c r="A49" s="159" t="s">
        <v>368</v>
      </c>
      <c r="B49" s="255" t="s">
        <v>584</v>
      </c>
      <c r="C49" s="157">
        <v>8000000</v>
      </c>
      <c r="D49" s="93" t="s">
        <v>329</v>
      </c>
      <c r="E49" s="93" t="s">
        <v>205</v>
      </c>
      <c r="F49" s="281" t="s">
        <v>315</v>
      </c>
      <c r="G49" s="157">
        <v>0</v>
      </c>
      <c r="H49" s="157">
        <v>0</v>
      </c>
      <c r="I49" s="157">
        <v>0</v>
      </c>
      <c r="J49" s="157">
        <v>2000000</v>
      </c>
      <c r="K49" s="156">
        <v>6000000</v>
      </c>
      <c r="L49" s="157">
        <v>0</v>
      </c>
      <c r="M49" s="157">
        <v>14000000</v>
      </c>
      <c r="N49" s="160" t="s">
        <v>660</v>
      </c>
      <c r="O49" s="114"/>
      <c r="Q49" s="33"/>
      <c r="Y49" s="35"/>
      <c r="Z49" s="35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34.5" customHeight="1">
      <c r="A50" s="313" t="s">
        <v>326</v>
      </c>
      <c r="B50" s="255" t="s">
        <v>314</v>
      </c>
      <c r="C50" s="382">
        <v>3000000</v>
      </c>
      <c r="D50" s="93" t="s">
        <v>329</v>
      </c>
      <c r="E50" s="93" t="s">
        <v>206</v>
      </c>
      <c r="F50" s="281" t="s">
        <v>315</v>
      </c>
      <c r="G50" s="157">
        <v>0</v>
      </c>
      <c r="H50" s="157">
        <v>0</v>
      </c>
      <c r="I50" s="352">
        <v>2200000</v>
      </c>
      <c r="J50" s="157">
        <v>0</v>
      </c>
      <c r="K50" s="200">
        <v>4500000</v>
      </c>
      <c r="L50" s="157">
        <v>0</v>
      </c>
      <c r="M50" s="123">
        <v>13000000</v>
      </c>
      <c r="N50" s="160" t="s">
        <v>660</v>
      </c>
      <c r="O50" s="114"/>
      <c r="Q50" s="33"/>
      <c r="Y50" s="35"/>
      <c r="Z50" s="35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34.5" customHeight="1">
      <c r="A51" s="313" t="s">
        <v>326</v>
      </c>
      <c r="B51" s="255" t="s">
        <v>314</v>
      </c>
      <c r="C51" s="382"/>
      <c r="D51" s="93" t="s">
        <v>329</v>
      </c>
      <c r="E51" s="93" t="s">
        <v>207</v>
      </c>
      <c r="F51" s="238" t="s">
        <v>315</v>
      </c>
      <c r="G51" s="157">
        <v>0</v>
      </c>
      <c r="H51" s="157">
        <v>0</v>
      </c>
      <c r="I51" s="354"/>
      <c r="J51" s="157">
        <v>0</v>
      </c>
      <c r="K51" s="200">
        <v>700000</v>
      </c>
      <c r="L51" s="157">
        <v>0</v>
      </c>
      <c r="M51" s="156">
        <v>1400000</v>
      </c>
      <c r="N51" s="160" t="s">
        <v>666</v>
      </c>
      <c r="O51" s="114"/>
      <c r="Q51" s="33"/>
      <c r="Y51" s="35"/>
      <c r="Z51" s="35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34.5" customHeight="1">
      <c r="A52" s="314" t="s">
        <v>326</v>
      </c>
      <c r="B52" s="257" t="s">
        <v>584</v>
      </c>
      <c r="C52" s="123">
        <v>3000000</v>
      </c>
      <c r="D52" s="202" t="s">
        <v>329</v>
      </c>
      <c r="E52" s="202" t="s">
        <v>1</v>
      </c>
      <c r="F52" s="324" t="s">
        <v>506</v>
      </c>
      <c r="G52" s="123">
        <v>0</v>
      </c>
      <c r="H52" s="123">
        <v>0</v>
      </c>
      <c r="I52" s="123">
        <v>0</v>
      </c>
      <c r="J52" s="123">
        <v>3000000</v>
      </c>
      <c r="K52" s="200">
        <v>0</v>
      </c>
      <c r="L52" s="123">
        <v>0</v>
      </c>
      <c r="M52" s="200">
        <v>0</v>
      </c>
      <c r="N52" s="234"/>
      <c r="O52" s="114"/>
      <c r="Q52" s="33"/>
      <c r="Y52" s="35"/>
      <c r="Z52" s="35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34.5" customHeight="1">
      <c r="A53" s="314" t="s">
        <v>326</v>
      </c>
      <c r="B53" s="257" t="s">
        <v>311</v>
      </c>
      <c r="C53" s="123">
        <v>0</v>
      </c>
      <c r="D53" s="202" t="s">
        <v>329</v>
      </c>
      <c r="E53" s="202" t="s">
        <v>150</v>
      </c>
      <c r="F53" s="324" t="s">
        <v>151</v>
      </c>
      <c r="G53" s="123">
        <v>0</v>
      </c>
      <c r="H53" s="123">
        <v>0</v>
      </c>
      <c r="I53" s="358">
        <v>1526151</v>
      </c>
      <c r="J53" s="123">
        <v>0</v>
      </c>
      <c r="K53" s="200">
        <v>306725</v>
      </c>
      <c r="L53" s="123">
        <v>0</v>
      </c>
      <c r="M53" s="200">
        <v>306725</v>
      </c>
      <c r="N53" s="234">
        <v>2011</v>
      </c>
      <c r="O53" s="114"/>
      <c r="Q53" s="33"/>
      <c r="Y53" s="35"/>
      <c r="Z53" s="35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34.5" customHeight="1">
      <c r="A54" s="314" t="s">
        <v>326</v>
      </c>
      <c r="B54" s="257" t="s">
        <v>325</v>
      </c>
      <c r="C54" s="123">
        <v>0</v>
      </c>
      <c r="D54" s="202" t="s">
        <v>329</v>
      </c>
      <c r="E54" s="202" t="s">
        <v>152</v>
      </c>
      <c r="F54" s="324" t="s">
        <v>153</v>
      </c>
      <c r="G54" s="123">
        <v>0</v>
      </c>
      <c r="H54" s="123">
        <v>0</v>
      </c>
      <c r="I54" s="384"/>
      <c r="J54" s="123">
        <v>0</v>
      </c>
      <c r="K54" s="200">
        <v>524219</v>
      </c>
      <c r="L54" s="123">
        <v>0</v>
      </c>
      <c r="M54" s="200">
        <v>524219</v>
      </c>
      <c r="N54" s="234">
        <v>2011</v>
      </c>
      <c r="O54" s="114"/>
      <c r="Q54" s="33"/>
      <c r="Y54" s="35"/>
      <c r="Z54" s="35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34.5" customHeight="1">
      <c r="A55" s="314" t="s">
        <v>326</v>
      </c>
      <c r="B55" s="257" t="s">
        <v>311</v>
      </c>
      <c r="C55" s="123">
        <v>0</v>
      </c>
      <c r="D55" s="202" t="s">
        <v>329</v>
      </c>
      <c r="E55" s="202" t="s">
        <v>154</v>
      </c>
      <c r="F55" s="324" t="s">
        <v>155</v>
      </c>
      <c r="G55" s="123">
        <v>0</v>
      </c>
      <c r="H55" s="123">
        <v>0</v>
      </c>
      <c r="I55" s="384"/>
      <c r="J55" s="123">
        <v>0</v>
      </c>
      <c r="K55" s="200">
        <v>284016</v>
      </c>
      <c r="L55" s="123">
        <v>0</v>
      </c>
      <c r="M55" s="200">
        <v>284016</v>
      </c>
      <c r="N55" s="234">
        <v>2011</v>
      </c>
      <c r="O55" s="114"/>
      <c r="Q55" s="33"/>
      <c r="Y55" s="35"/>
      <c r="Z55" s="35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34.5" customHeight="1">
      <c r="A56" s="314" t="s">
        <v>326</v>
      </c>
      <c r="B56" s="257" t="s">
        <v>587</v>
      </c>
      <c r="C56" s="123">
        <v>0</v>
      </c>
      <c r="D56" s="202" t="s">
        <v>329</v>
      </c>
      <c r="E56" s="202" t="s">
        <v>156</v>
      </c>
      <c r="F56" s="324" t="s">
        <v>157</v>
      </c>
      <c r="G56" s="123">
        <v>0</v>
      </c>
      <c r="H56" s="123">
        <v>0</v>
      </c>
      <c r="I56" s="359"/>
      <c r="J56" s="123">
        <v>0</v>
      </c>
      <c r="K56" s="200">
        <v>411191</v>
      </c>
      <c r="L56" s="123">
        <v>0</v>
      </c>
      <c r="M56" s="200">
        <v>411191</v>
      </c>
      <c r="N56" s="234">
        <v>2011</v>
      </c>
      <c r="O56" s="114"/>
      <c r="Q56" s="33"/>
      <c r="Y56" s="35"/>
      <c r="Z56" s="35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6" ht="34.5" customHeight="1">
      <c r="A57" s="313" t="s">
        <v>326</v>
      </c>
      <c r="B57" s="256" t="s">
        <v>340</v>
      </c>
      <c r="C57" s="157">
        <v>6100000</v>
      </c>
      <c r="D57" s="93" t="s">
        <v>329</v>
      </c>
      <c r="E57" s="93" t="s">
        <v>208</v>
      </c>
      <c r="F57" s="239" t="s">
        <v>209</v>
      </c>
      <c r="G57" s="157">
        <v>0</v>
      </c>
      <c r="H57" s="157">
        <v>0</v>
      </c>
      <c r="I57" s="157">
        <v>0</v>
      </c>
      <c r="J57" s="157">
        <f>3558654+473785-1050641+219885</f>
        <v>3201683</v>
      </c>
      <c r="K57" s="156">
        <v>2067561</v>
      </c>
      <c r="L57" s="123">
        <f>1050641-219885</f>
        <v>830756</v>
      </c>
      <c r="M57" s="156">
        <v>17680000</v>
      </c>
      <c r="N57" s="160" t="s">
        <v>660</v>
      </c>
      <c r="O57" s="323"/>
      <c r="Q57" s="33"/>
      <c r="Y57" s="35"/>
      <c r="Z57" s="35"/>
    </row>
    <row r="58" spans="1:26" ht="34.5" customHeight="1">
      <c r="A58" s="313" t="s">
        <v>326</v>
      </c>
      <c r="B58" s="255" t="s">
        <v>311</v>
      </c>
      <c r="C58" s="157">
        <v>2000000</v>
      </c>
      <c r="D58" s="93" t="s">
        <v>329</v>
      </c>
      <c r="E58" s="93" t="s">
        <v>210</v>
      </c>
      <c r="F58" s="281" t="s">
        <v>315</v>
      </c>
      <c r="G58" s="157">
        <v>0</v>
      </c>
      <c r="H58" s="157">
        <v>0</v>
      </c>
      <c r="I58" s="157">
        <v>800000</v>
      </c>
      <c r="J58" s="157">
        <v>0</v>
      </c>
      <c r="K58" s="156">
        <v>2800000</v>
      </c>
      <c r="L58" s="157">
        <v>0</v>
      </c>
      <c r="M58" s="123">
        <v>5300000</v>
      </c>
      <c r="N58" s="160" t="s">
        <v>662</v>
      </c>
      <c r="O58" s="114"/>
      <c r="Q58" s="33"/>
      <c r="Y58" s="35"/>
      <c r="Z58" s="35"/>
    </row>
    <row r="59" spans="1:254" s="7" customFormat="1" ht="34.5" customHeight="1">
      <c r="A59" s="315" t="s">
        <v>312</v>
      </c>
      <c r="B59" s="255" t="s">
        <v>314</v>
      </c>
      <c r="C59" s="157">
        <v>3500000</v>
      </c>
      <c r="D59" s="93" t="s">
        <v>329</v>
      </c>
      <c r="E59" s="93" t="s">
        <v>616</v>
      </c>
      <c r="F59" s="281" t="s">
        <v>607</v>
      </c>
      <c r="G59" s="157">
        <v>0</v>
      </c>
      <c r="H59" s="157">
        <v>0</v>
      </c>
      <c r="I59" s="157">
        <v>0</v>
      </c>
      <c r="J59" s="157">
        <f>78076+758</f>
        <v>78834</v>
      </c>
      <c r="K59" s="156">
        <v>3321751</v>
      </c>
      <c r="L59" s="157">
        <f>+C59-K59-78834</f>
        <v>99415</v>
      </c>
      <c r="M59" s="157">
        <v>6800382</v>
      </c>
      <c r="N59" s="160">
        <v>2011</v>
      </c>
      <c r="O59" s="114"/>
      <c r="P59" s="36"/>
      <c r="Q59" s="33"/>
      <c r="R59" s="36"/>
      <c r="S59" s="36"/>
      <c r="T59" s="36"/>
      <c r="U59" s="36"/>
      <c r="V59" s="36"/>
      <c r="W59" s="36"/>
      <c r="X59" s="36"/>
      <c r="Y59" s="35"/>
      <c r="Z59" s="35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3" customFormat="1" ht="34.5" customHeight="1">
      <c r="A60" s="315" t="s">
        <v>312</v>
      </c>
      <c r="B60" s="255" t="s">
        <v>336</v>
      </c>
      <c r="C60" s="157">
        <v>3500000</v>
      </c>
      <c r="D60" s="93" t="s">
        <v>329</v>
      </c>
      <c r="E60" s="93" t="s">
        <v>211</v>
      </c>
      <c r="F60" s="281" t="s">
        <v>187</v>
      </c>
      <c r="G60" s="157">
        <v>0</v>
      </c>
      <c r="H60" s="157">
        <v>0</v>
      </c>
      <c r="I60" s="157">
        <v>0</v>
      </c>
      <c r="J60" s="157">
        <v>0</v>
      </c>
      <c r="K60" s="156">
        <v>3500000</v>
      </c>
      <c r="L60" s="157">
        <v>0</v>
      </c>
      <c r="M60" s="157">
        <v>10500000</v>
      </c>
      <c r="N60" s="160" t="s">
        <v>660</v>
      </c>
      <c r="O60" s="114"/>
      <c r="P60" s="36"/>
      <c r="Q60" s="33"/>
      <c r="R60" s="36"/>
      <c r="S60" s="36"/>
      <c r="T60" s="36"/>
      <c r="U60" s="36"/>
      <c r="V60" s="36"/>
      <c r="W60" s="36"/>
      <c r="X60" s="36"/>
      <c r="Y60" s="35"/>
      <c r="Z60" s="35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3" customFormat="1" ht="34.5" customHeight="1">
      <c r="A61" s="313" t="s">
        <v>312</v>
      </c>
      <c r="B61" s="255" t="s">
        <v>340</v>
      </c>
      <c r="C61" s="382">
        <v>39000000</v>
      </c>
      <c r="D61" s="93" t="s">
        <v>329</v>
      </c>
      <c r="E61" s="93" t="s">
        <v>212</v>
      </c>
      <c r="F61" s="238" t="s">
        <v>213</v>
      </c>
      <c r="G61" s="157">
        <v>0</v>
      </c>
      <c r="H61" s="157">
        <v>0</v>
      </c>
      <c r="I61" s="352">
        <v>466269</v>
      </c>
      <c r="J61" s="157">
        <v>0</v>
      </c>
      <c r="K61" s="200">
        <v>5721944</v>
      </c>
      <c r="L61" s="157">
        <v>0</v>
      </c>
      <c r="M61" s="156">
        <v>12800000</v>
      </c>
      <c r="N61" s="160" t="s">
        <v>662</v>
      </c>
      <c r="O61" s="114"/>
      <c r="P61" s="36"/>
      <c r="Q61" s="33"/>
      <c r="R61" s="36"/>
      <c r="S61" s="36"/>
      <c r="T61" s="36"/>
      <c r="U61" s="36"/>
      <c r="V61" s="36"/>
      <c r="W61" s="36"/>
      <c r="X61" s="36"/>
      <c r="Y61" s="35"/>
      <c r="Z61" s="35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7" customFormat="1" ht="34.5" customHeight="1">
      <c r="A62" s="313" t="s">
        <v>312</v>
      </c>
      <c r="B62" s="255" t="s">
        <v>340</v>
      </c>
      <c r="C62" s="382"/>
      <c r="D62" s="93" t="s">
        <v>329</v>
      </c>
      <c r="E62" s="93" t="s">
        <v>375</v>
      </c>
      <c r="F62" s="238" t="s">
        <v>370</v>
      </c>
      <c r="G62" s="157">
        <v>0</v>
      </c>
      <c r="H62" s="157">
        <v>0</v>
      </c>
      <c r="I62" s="353"/>
      <c r="J62" s="157">
        <v>0</v>
      </c>
      <c r="K62" s="200">
        <v>5900000</v>
      </c>
      <c r="L62" s="157">
        <v>0</v>
      </c>
      <c r="M62" s="156">
        <v>20600000</v>
      </c>
      <c r="N62" s="160" t="s">
        <v>665</v>
      </c>
      <c r="O62" s="114"/>
      <c r="P62" s="36"/>
      <c r="Q62" s="33"/>
      <c r="R62" s="36"/>
      <c r="S62" s="36"/>
      <c r="T62" s="36"/>
      <c r="U62" s="36"/>
      <c r="V62" s="36"/>
      <c r="W62" s="36"/>
      <c r="X62" s="36"/>
      <c r="Y62" s="35"/>
      <c r="Z62" s="35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7" customFormat="1" ht="34.5" customHeight="1">
      <c r="A63" s="313" t="s">
        <v>312</v>
      </c>
      <c r="B63" s="255" t="s">
        <v>340</v>
      </c>
      <c r="C63" s="382"/>
      <c r="D63" s="93" t="s">
        <v>329</v>
      </c>
      <c r="E63" s="93" t="s">
        <v>374</v>
      </c>
      <c r="F63" s="238" t="s">
        <v>214</v>
      </c>
      <c r="G63" s="157">
        <v>0</v>
      </c>
      <c r="H63" s="157">
        <v>0</v>
      </c>
      <c r="I63" s="353"/>
      <c r="J63" s="157">
        <v>0</v>
      </c>
      <c r="K63" s="200">
        <v>10000000</v>
      </c>
      <c r="L63" s="157">
        <v>0</v>
      </c>
      <c r="M63" s="156">
        <v>24996000</v>
      </c>
      <c r="N63" s="160" t="s">
        <v>665</v>
      </c>
      <c r="O63" s="114"/>
      <c r="P63" s="36"/>
      <c r="Q63" s="33"/>
      <c r="R63" s="36"/>
      <c r="S63" s="36"/>
      <c r="T63" s="36"/>
      <c r="U63" s="36"/>
      <c r="V63" s="36"/>
      <c r="W63" s="36"/>
      <c r="X63" s="36"/>
      <c r="Y63" s="35"/>
      <c r="Z63" s="35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6" ht="34.5" customHeight="1">
      <c r="A64" s="313" t="s">
        <v>312</v>
      </c>
      <c r="B64" s="255" t="s">
        <v>340</v>
      </c>
      <c r="C64" s="382"/>
      <c r="D64" s="93" t="s">
        <v>329</v>
      </c>
      <c r="E64" s="93" t="s">
        <v>376</v>
      </c>
      <c r="F64" s="238" t="s">
        <v>215</v>
      </c>
      <c r="G64" s="157">
        <v>0</v>
      </c>
      <c r="H64" s="157">
        <v>0</v>
      </c>
      <c r="I64" s="353"/>
      <c r="J64" s="157">
        <v>0</v>
      </c>
      <c r="K64" s="200">
        <v>7995000</v>
      </c>
      <c r="L64" s="157">
        <v>0</v>
      </c>
      <c r="M64" s="156">
        <v>18240000</v>
      </c>
      <c r="N64" s="160" t="s">
        <v>665</v>
      </c>
      <c r="O64" s="114"/>
      <c r="Q64" s="33"/>
      <c r="Y64" s="35"/>
      <c r="Z64" s="35"/>
    </row>
    <row r="65" spans="1:26" ht="34.5" customHeight="1">
      <c r="A65" s="313" t="s">
        <v>312</v>
      </c>
      <c r="B65" s="255" t="s">
        <v>340</v>
      </c>
      <c r="C65" s="382"/>
      <c r="D65" s="93" t="s">
        <v>329</v>
      </c>
      <c r="E65" s="93" t="s">
        <v>216</v>
      </c>
      <c r="F65" s="238" t="s">
        <v>217</v>
      </c>
      <c r="G65" s="157">
        <v>0</v>
      </c>
      <c r="H65" s="157">
        <v>0</v>
      </c>
      <c r="I65" s="353"/>
      <c r="J65" s="157">
        <v>0</v>
      </c>
      <c r="K65" s="200">
        <v>4955000</v>
      </c>
      <c r="L65" s="157">
        <v>0</v>
      </c>
      <c r="M65" s="156">
        <v>18793000</v>
      </c>
      <c r="N65" s="160" t="s">
        <v>660</v>
      </c>
      <c r="O65" s="114"/>
      <c r="Q65" s="33"/>
      <c r="Y65" s="35"/>
      <c r="Z65" s="35"/>
    </row>
    <row r="66" spans="1:254" ht="34.5" customHeight="1">
      <c r="A66" s="313" t="s">
        <v>312</v>
      </c>
      <c r="B66" s="255" t="s">
        <v>340</v>
      </c>
      <c r="C66" s="382"/>
      <c r="D66" s="93" t="s">
        <v>329</v>
      </c>
      <c r="E66" s="93" t="s">
        <v>218</v>
      </c>
      <c r="F66" s="238" t="s">
        <v>219</v>
      </c>
      <c r="G66" s="157">
        <v>0</v>
      </c>
      <c r="H66" s="157">
        <v>0</v>
      </c>
      <c r="I66" s="354"/>
      <c r="J66" s="157">
        <v>0</v>
      </c>
      <c r="K66" s="200">
        <v>4894325</v>
      </c>
      <c r="L66" s="157">
        <v>0</v>
      </c>
      <c r="M66" s="156">
        <v>20711891</v>
      </c>
      <c r="N66" s="160" t="s">
        <v>665</v>
      </c>
      <c r="O66" s="114"/>
      <c r="Q66" s="33"/>
      <c r="Y66" s="35"/>
      <c r="Z66" s="35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6" ht="34.5" customHeight="1">
      <c r="A67" s="315" t="s">
        <v>312</v>
      </c>
      <c r="B67" s="255" t="s">
        <v>311</v>
      </c>
      <c r="C67" s="157">
        <v>4000000</v>
      </c>
      <c r="D67" s="93" t="s">
        <v>329</v>
      </c>
      <c r="E67" s="93" t="s">
        <v>373</v>
      </c>
      <c r="F67" s="281" t="s">
        <v>187</v>
      </c>
      <c r="G67" s="157">
        <v>0</v>
      </c>
      <c r="H67" s="157">
        <v>0</v>
      </c>
      <c r="I67" s="157">
        <v>0</v>
      </c>
      <c r="J67" s="157">
        <v>0</v>
      </c>
      <c r="K67" s="200">
        <v>4000000</v>
      </c>
      <c r="L67" s="123">
        <v>0</v>
      </c>
      <c r="M67" s="157">
        <v>10375000</v>
      </c>
      <c r="N67" s="160" t="s">
        <v>662</v>
      </c>
      <c r="O67" s="114"/>
      <c r="Q67" s="33"/>
      <c r="Y67" s="35"/>
      <c r="Z67" s="35"/>
    </row>
    <row r="68" spans="1:38" s="36" customFormat="1" ht="34.5" customHeight="1">
      <c r="A68" s="312" t="s">
        <v>312</v>
      </c>
      <c r="B68" s="256" t="s">
        <v>331</v>
      </c>
      <c r="C68" s="382">
        <v>5000000</v>
      </c>
      <c r="D68" s="97" t="s">
        <v>329</v>
      </c>
      <c r="E68" s="97" t="s">
        <v>223</v>
      </c>
      <c r="F68" s="282" t="s">
        <v>187</v>
      </c>
      <c r="G68" s="123">
        <v>0</v>
      </c>
      <c r="H68" s="123">
        <v>0</v>
      </c>
      <c r="I68" s="123">
        <v>0</v>
      </c>
      <c r="J68" s="352">
        <f>2000000-570340</f>
        <v>1429660</v>
      </c>
      <c r="K68" s="200">
        <f>1200000+570340</f>
        <v>1770340</v>
      </c>
      <c r="L68" s="123">
        <v>0</v>
      </c>
      <c r="M68" s="123">
        <v>7600000</v>
      </c>
      <c r="N68" s="160" t="s">
        <v>660</v>
      </c>
      <c r="O68" s="114"/>
      <c r="P68" s="243"/>
      <c r="Q68" s="33"/>
      <c r="R68" s="34"/>
      <c r="S68" s="243"/>
      <c r="T68" s="34"/>
      <c r="U68" s="34"/>
      <c r="V68" s="34"/>
      <c r="W68" s="34"/>
      <c r="X68" s="34"/>
      <c r="Y68" s="35"/>
      <c r="Z68" s="35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26" ht="34.5" customHeight="1">
      <c r="A69" s="315" t="s">
        <v>312</v>
      </c>
      <c r="B69" s="255" t="s">
        <v>331</v>
      </c>
      <c r="C69" s="382"/>
      <c r="D69" s="93" t="s">
        <v>329</v>
      </c>
      <c r="E69" s="93" t="s">
        <v>224</v>
      </c>
      <c r="F69" s="281" t="s">
        <v>315</v>
      </c>
      <c r="G69" s="157">
        <v>0</v>
      </c>
      <c r="H69" s="157">
        <v>0</v>
      </c>
      <c r="I69" s="157">
        <v>0</v>
      </c>
      <c r="J69" s="353"/>
      <c r="K69" s="200">
        <v>900000</v>
      </c>
      <c r="L69" s="123">
        <v>0</v>
      </c>
      <c r="M69" s="157">
        <v>5700000</v>
      </c>
      <c r="N69" s="160" t="s">
        <v>660</v>
      </c>
      <c r="O69" s="114"/>
      <c r="Q69" s="33"/>
      <c r="Y69" s="35"/>
      <c r="Z69" s="35"/>
    </row>
    <row r="70" spans="1:26" ht="34.5" customHeight="1">
      <c r="A70" s="315" t="s">
        <v>312</v>
      </c>
      <c r="B70" s="255" t="s">
        <v>331</v>
      </c>
      <c r="C70" s="382"/>
      <c r="D70" s="93" t="s">
        <v>329</v>
      </c>
      <c r="E70" s="93" t="s">
        <v>225</v>
      </c>
      <c r="F70" s="281" t="s">
        <v>332</v>
      </c>
      <c r="G70" s="157">
        <v>0</v>
      </c>
      <c r="H70" s="157">
        <v>0</v>
      </c>
      <c r="I70" s="157">
        <v>0</v>
      </c>
      <c r="J70" s="354"/>
      <c r="K70" s="200">
        <v>900000</v>
      </c>
      <c r="L70" s="123">
        <v>0</v>
      </c>
      <c r="M70" s="157">
        <v>5700000</v>
      </c>
      <c r="N70" s="160" t="s">
        <v>660</v>
      </c>
      <c r="O70" s="114"/>
      <c r="Q70" s="33"/>
      <c r="Y70" s="35"/>
      <c r="Z70" s="35"/>
    </row>
    <row r="71" spans="1:26" ht="34.5" customHeight="1">
      <c r="A71" s="311" t="s">
        <v>322</v>
      </c>
      <c r="B71" s="255" t="s">
        <v>336</v>
      </c>
      <c r="C71" s="382">
        <v>3500000</v>
      </c>
      <c r="D71" s="93" t="s">
        <v>329</v>
      </c>
      <c r="E71" s="93" t="s">
        <v>226</v>
      </c>
      <c r="F71" s="281" t="s">
        <v>315</v>
      </c>
      <c r="G71" s="157">
        <v>0</v>
      </c>
      <c r="H71" s="157">
        <v>0</v>
      </c>
      <c r="I71" s="352">
        <v>70286</v>
      </c>
      <c r="J71" s="157">
        <v>0</v>
      </c>
      <c r="K71" s="200">
        <v>1850002</v>
      </c>
      <c r="L71" s="123">
        <v>0</v>
      </c>
      <c r="M71" s="94">
        <v>6000000</v>
      </c>
      <c r="N71" s="160" t="s">
        <v>660</v>
      </c>
      <c r="O71" s="114"/>
      <c r="Q71" s="33"/>
      <c r="Y71" s="35"/>
      <c r="Z71" s="35"/>
    </row>
    <row r="72" spans="1:26" ht="34.5" customHeight="1">
      <c r="A72" s="311" t="s">
        <v>322</v>
      </c>
      <c r="B72" s="255" t="s">
        <v>336</v>
      </c>
      <c r="C72" s="382"/>
      <c r="D72" s="93" t="s">
        <v>329</v>
      </c>
      <c r="E72" s="93" t="s">
        <v>227</v>
      </c>
      <c r="F72" s="281" t="s">
        <v>187</v>
      </c>
      <c r="G72" s="157">
        <v>0</v>
      </c>
      <c r="H72" s="157">
        <v>0</v>
      </c>
      <c r="I72" s="354"/>
      <c r="J72" s="157">
        <v>0</v>
      </c>
      <c r="K72" s="200">
        <v>1720284</v>
      </c>
      <c r="L72" s="123">
        <v>0</v>
      </c>
      <c r="M72" s="94">
        <v>6000000</v>
      </c>
      <c r="N72" s="160" t="s">
        <v>660</v>
      </c>
      <c r="O72" s="114"/>
      <c r="Q72" s="33"/>
      <c r="Y72" s="35"/>
      <c r="Z72" s="35"/>
    </row>
    <row r="73" spans="1:26" ht="34.5" customHeight="1">
      <c r="A73" s="159" t="s">
        <v>322</v>
      </c>
      <c r="B73" s="255" t="s">
        <v>340</v>
      </c>
      <c r="C73" s="373">
        <v>5500000</v>
      </c>
      <c r="D73" s="93" t="s">
        <v>329</v>
      </c>
      <c r="E73" s="93" t="s">
        <v>0</v>
      </c>
      <c r="F73" s="238" t="s">
        <v>187</v>
      </c>
      <c r="G73" s="157">
        <v>0</v>
      </c>
      <c r="H73" s="157">
        <v>0</v>
      </c>
      <c r="I73" s="358">
        <v>2347530</v>
      </c>
      <c r="J73" s="123">
        <v>0</v>
      </c>
      <c r="K73" s="156">
        <v>847530</v>
      </c>
      <c r="L73" s="157">
        <v>0</v>
      </c>
      <c r="M73" s="123">
        <v>15000000</v>
      </c>
      <c r="N73" s="160" t="s">
        <v>660</v>
      </c>
      <c r="O73" s="114"/>
      <c r="Q73" s="33"/>
      <c r="Y73" s="35"/>
      <c r="Z73" s="35"/>
    </row>
    <row r="74" spans="1:38" s="36" customFormat="1" ht="34.5" customHeight="1">
      <c r="A74" s="161" t="s">
        <v>76</v>
      </c>
      <c r="B74" s="255" t="s">
        <v>340</v>
      </c>
      <c r="C74" s="373"/>
      <c r="D74" s="97" t="s">
        <v>310</v>
      </c>
      <c r="E74" s="97" t="s">
        <v>489</v>
      </c>
      <c r="F74" s="239" t="s">
        <v>490</v>
      </c>
      <c r="G74" s="123">
        <v>0</v>
      </c>
      <c r="H74" s="123">
        <v>0</v>
      </c>
      <c r="I74" s="368"/>
      <c r="J74" s="123">
        <v>0</v>
      </c>
      <c r="K74" s="200">
        <v>7000000</v>
      </c>
      <c r="L74" s="123">
        <v>0</v>
      </c>
      <c r="M74" s="201">
        <v>7000000</v>
      </c>
      <c r="N74" s="160">
        <v>2011</v>
      </c>
      <c r="O74" s="114"/>
      <c r="Q74" s="33"/>
      <c r="R74" s="34"/>
      <c r="T74" s="34"/>
      <c r="U74" s="34"/>
      <c r="V74" s="34"/>
      <c r="W74" s="34"/>
      <c r="X74" s="34"/>
      <c r="Y74" s="35"/>
      <c r="Z74" s="35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26" ht="34.5" customHeight="1">
      <c r="A75" s="159" t="s">
        <v>322</v>
      </c>
      <c r="B75" s="255" t="s">
        <v>340</v>
      </c>
      <c r="C75" s="123">
        <v>6600000</v>
      </c>
      <c r="D75" s="93" t="s">
        <v>329</v>
      </c>
      <c r="E75" s="93" t="s">
        <v>381</v>
      </c>
      <c r="F75" s="238" t="s">
        <v>228</v>
      </c>
      <c r="G75" s="157">
        <v>0</v>
      </c>
      <c r="H75" s="157">
        <v>0</v>
      </c>
      <c r="I75" s="123">
        <v>0</v>
      </c>
      <c r="J75" s="123">
        <v>422500</v>
      </c>
      <c r="K75" s="156">
        <v>6177500</v>
      </c>
      <c r="L75" s="157">
        <v>0</v>
      </c>
      <c r="M75" s="156">
        <v>15176300</v>
      </c>
      <c r="N75" s="160" t="s">
        <v>660</v>
      </c>
      <c r="O75" s="114"/>
      <c r="Q75" s="33"/>
      <c r="Y75" s="35"/>
      <c r="Z75" s="35"/>
    </row>
    <row r="76" spans="1:26" ht="34.5" customHeight="1">
      <c r="A76" s="159" t="s">
        <v>322</v>
      </c>
      <c r="B76" s="255" t="s">
        <v>340</v>
      </c>
      <c r="C76" s="123">
        <v>6000000</v>
      </c>
      <c r="D76" s="93" t="s">
        <v>329</v>
      </c>
      <c r="E76" s="93" t="s">
        <v>229</v>
      </c>
      <c r="F76" s="343" t="s">
        <v>580</v>
      </c>
      <c r="G76" s="157">
        <v>0</v>
      </c>
      <c r="H76" s="157">
        <v>0</v>
      </c>
      <c r="I76" s="123">
        <v>0</v>
      </c>
      <c r="J76" s="123">
        <v>92177</v>
      </c>
      <c r="K76" s="156">
        <v>5907823</v>
      </c>
      <c r="L76" s="157">
        <v>0</v>
      </c>
      <c r="M76" s="156">
        <v>14993370</v>
      </c>
      <c r="N76" s="160" t="s">
        <v>665</v>
      </c>
      <c r="O76" s="114"/>
      <c r="Q76" s="33"/>
      <c r="Y76" s="35"/>
      <c r="Z76" s="35"/>
    </row>
    <row r="77" spans="1:254" ht="34.5" customHeight="1">
      <c r="A77" s="159" t="s">
        <v>322</v>
      </c>
      <c r="B77" s="255" t="s">
        <v>340</v>
      </c>
      <c r="C77" s="123">
        <v>4000000</v>
      </c>
      <c r="D77" s="93" t="s">
        <v>329</v>
      </c>
      <c r="E77" s="93" t="s">
        <v>230</v>
      </c>
      <c r="F77" s="238" t="s">
        <v>213</v>
      </c>
      <c r="G77" s="157">
        <v>0</v>
      </c>
      <c r="H77" s="157">
        <v>0</v>
      </c>
      <c r="I77" s="123">
        <v>2000000</v>
      </c>
      <c r="J77" s="123">
        <v>0</v>
      </c>
      <c r="K77" s="156">
        <v>6000000</v>
      </c>
      <c r="L77" s="157">
        <v>0</v>
      </c>
      <c r="M77" s="156">
        <v>17000000</v>
      </c>
      <c r="N77" s="160" t="s">
        <v>665</v>
      </c>
      <c r="O77" s="114"/>
      <c r="Q77" s="33"/>
      <c r="Y77" s="35"/>
      <c r="Z77" s="35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38" s="36" customFormat="1" ht="34.5" customHeight="1">
      <c r="A78" s="161" t="s">
        <v>322</v>
      </c>
      <c r="B78" s="256" t="s">
        <v>311</v>
      </c>
      <c r="C78" s="373">
        <v>12500000</v>
      </c>
      <c r="D78" s="97" t="s">
        <v>329</v>
      </c>
      <c r="E78" s="97" t="s">
        <v>233</v>
      </c>
      <c r="F78" s="282" t="s">
        <v>234</v>
      </c>
      <c r="G78" s="123">
        <v>0</v>
      </c>
      <c r="H78" s="123">
        <v>0</v>
      </c>
      <c r="I78" s="123">
        <v>0</v>
      </c>
      <c r="J78" s="358">
        <v>2489922</v>
      </c>
      <c r="K78" s="200">
        <v>3510078</v>
      </c>
      <c r="L78" s="123">
        <v>0</v>
      </c>
      <c r="M78" s="123">
        <v>8500000</v>
      </c>
      <c r="N78" s="160" t="s">
        <v>660</v>
      </c>
      <c r="O78" s="114"/>
      <c r="Q78" s="33"/>
      <c r="R78" s="34"/>
      <c r="T78" s="34"/>
      <c r="U78" s="34"/>
      <c r="V78" s="34"/>
      <c r="W78" s="34"/>
      <c r="X78" s="34"/>
      <c r="Y78" s="35"/>
      <c r="Z78" s="35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6" customFormat="1" ht="34.5" customHeight="1">
      <c r="A79" s="161" t="s">
        <v>488</v>
      </c>
      <c r="B79" s="256" t="s">
        <v>587</v>
      </c>
      <c r="C79" s="373"/>
      <c r="D79" s="97" t="s">
        <v>329</v>
      </c>
      <c r="E79" s="97" t="s">
        <v>93</v>
      </c>
      <c r="F79" s="239" t="s">
        <v>667</v>
      </c>
      <c r="G79" s="123">
        <v>0</v>
      </c>
      <c r="H79" s="123">
        <v>0</v>
      </c>
      <c r="I79" s="123">
        <v>0</v>
      </c>
      <c r="J79" s="372"/>
      <c r="K79" s="200">
        <v>6500000</v>
      </c>
      <c r="L79" s="123">
        <v>0</v>
      </c>
      <c r="M79" s="201">
        <v>6500000</v>
      </c>
      <c r="N79" s="160">
        <v>2011</v>
      </c>
      <c r="O79" s="114"/>
      <c r="Q79" s="33"/>
      <c r="R79" s="34"/>
      <c r="T79" s="34"/>
      <c r="U79" s="34"/>
      <c r="V79" s="34"/>
      <c r="W79" s="34"/>
      <c r="X79" s="34"/>
      <c r="Y79" s="35"/>
      <c r="Z79" s="35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26" ht="34.5" customHeight="1">
      <c r="A80" s="159" t="s">
        <v>322</v>
      </c>
      <c r="B80" s="255" t="s">
        <v>584</v>
      </c>
      <c r="C80" s="123">
        <v>15000000</v>
      </c>
      <c r="D80" s="93" t="s">
        <v>329</v>
      </c>
      <c r="E80" s="97" t="s">
        <v>235</v>
      </c>
      <c r="F80" s="238" t="s">
        <v>236</v>
      </c>
      <c r="G80" s="157">
        <v>0</v>
      </c>
      <c r="H80" s="157">
        <v>0</v>
      </c>
      <c r="I80" s="157">
        <v>206980</v>
      </c>
      <c r="J80" s="157">
        <v>0</v>
      </c>
      <c r="K80" s="156">
        <v>15206980</v>
      </c>
      <c r="L80" s="157">
        <v>0</v>
      </c>
      <c r="M80" s="156">
        <v>36417340</v>
      </c>
      <c r="N80" s="160" t="s">
        <v>660</v>
      </c>
      <c r="O80" s="114"/>
      <c r="Q80" s="33"/>
      <c r="Y80" s="35"/>
      <c r="Z80" s="35"/>
    </row>
    <row r="81" spans="1:26" ht="34.5" customHeight="1">
      <c r="A81" s="311" t="s">
        <v>322</v>
      </c>
      <c r="B81" s="255" t="s">
        <v>314</v>
      </c>
      <c r="C81" s="382">
        <v>7500000</v>
      </c>
      <c r="D81" s="93" t="s">
        <v>329</v>
      </c>
      <c r="E81" s="93" t="s">
        <v>237</v>
      </c>
      <c r="F81" s="281" t="s">
        <v>187</v>
      </c>
      <c r="G81" s="157">
        <v>0</v>
      </c>
      <c r="H81" s="157">
        <v>0</v>
      </c>
      <c r="I81" s="157">
        <v>0</v>
      </c>
      <c r="J81" s="157">
        <v>0</v>
      </c>
      <c r="K81" s="200">
        <v>2218846</v>
      </c>
      <c r="L81" s="352">
        <v>1936008</v>
      </c>
      <c r="M81" s="95" t="s">
        <v>94</v>
      </c>
      <c r="N81" s="160" t="s">
        <v>662</v>
      </c>
      <c r="O81" s="114"/>
      <c r="Q81" s="33"/>
      <c r="Y81" s="35"/>
      <c r="Z81" s="35"/>
    </row>
    <row r="82" spans="1:254" s="7" customFormat="1" ht="34.5" customHeight="1">
      <c r="A82" s="311" t="s">
        <v>322</v>
      </c>
      <c r="B82" s="255" t="s">
        <v>314</v>
      </c>
      <c r="C82" s="382"/>
      <c r="D82" s="93" t="s">
        <v>329</v>
      </c>
      <c r="E82" s="93" t="s">
        <v>238</v>
      </c>
      <c r="F82" s="281" t="s">
        <v>332</v>
      </c>
      <c r="G82" s="157">
        <v>0</v>
      </c>
      <c r="H82" s="157">
        <v>0</v>
      </c>
      <c r="I82" s="157">
        <v>0</v>
      </c>
      <c r="J82" s="157">
        <v>0</v>
      </c>
      <c r="K82" s="200">
        <v>1845150</v>
      </c>
      <c r="L82" s="353"/>
      <c r="M82" s="95">
        <v>5377000</v>
      </c>
      <c r="N82" s="160" t="s">
        <v>662</v>
      </c>
      <c r="O82" s="114"/>
      <c r="P82" s="36"/>
      <c r="Q82" s="33"/>
      <c r="R82" s="36"/>
      <c r="S82" s="36"/>
      <c r="T82" s="36"/>
      <c r="U82" s="36"/>
      <c r="V82" s="36"/>
      <c r="W82" s="36"/>
      <c r="X82" s="36"/>
      <c r="Y82" s="35"/>
      <c r="Z82" s="35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6" ht="34.5" customHeight="1">
      <c r="A83" s="311" t="s">
        <v>322</v>
      </c>
      <c r="B83" s="255" t="s">
        <v>314</v>
      </c>
      <c r="C83" s="382"/>
      <c r="D83" s="93" t="s">
        <v>329</v>
      </c>
      <c r="E83" s="93" t="s">
        <v>239</v>
      </c>
      <c r="F83" s="281" t="s">
        <v>315</v>
      </c>
      <c r="G83" s="157">
        <v>0</v>
      </c>
      <c r="H83" s="157">
        <v>0</v>
      </c>
      <c r="I83" s="157">
        <v>0</v>
      </c>
      <c r="J83" s="157">
        <v>0</v>
      </c>
      <c r="K83" s="200">
        <v>1499996</v>
      </c>
      <c r="L83" s="354"/>
      <c r="M83" s="95">
        <v>6000000</v>
      </c>
      <c r="N83" s="160" t="s">
        <v>662</v>
      </c>
      <c r="O83" s="114"/>
      <c r="Q83" s="33"/>
      <c r="Y83" s="35"/>
      <c r="Z83" s="35"/>
    </row>
    <row r="84" spans="1:26" ht="34.5" customHeight="1">
      <c r="A84" s="311" t="s">
        <v>322</v>
      </c>
      <c r="B84" s="255" t="s">
        <v>331</v>
      </c>
      <c r="C84" s="382">
        <v>14500000</v>
      </c>
      <c r="D84" s="93" t="s">
        <v>329</v>
      </c>
      <c r="E84" s="93" t="s">
        <v>240</v>
      </c>
      <c r="F84" s="281" t="s">
        <v>315</v>
      </c>
      <c r="G84" s="157">
        <v>0</v>
      </c>
      <c r="H84" s="157">
        <v>0</v>
      </c>
      <c r="I84" s="157">
        <v>0</v>
      </c>
      <c r="J84" s="352">
        <v>4976095</v>
      </c>
      <c r="K84" s="200">
        <v>4933905</v>
      </c>
      <c r="L84" s="157">
        <v>0</v>
      </c>
      <c r="M84" s="157">
        <v>11000000</v>
      </c>
      <c r="N84" s="160" t="s">
        <v>662</v>
      </c>
      <c r="O84" s="114"/>
      <c r="Q84" s="33"/>
      <c r="Y84" s="35"/>
      <c r="Z84" s="35"/>
    </row>
    <row r="85" spans="1:80" s="22" customFormat="1" ht="34.5" customHeight="1">
      <c r="A85" s="159" t="s">
        <v>322</v>
      </c>
      <c r="B85" s="255" t="s">
        <v>331</v>
      </c>
      <c r="C85" s="382"/>
      <c r="D85" s="93" t="s">
        <v>329</v>
      </c>
      <c r="E85" s="93" t="s">
        <v>380</v>
      </c>
      <c r="F85" s="238" t="s">
        <v>332</v>
      </c>
      <c r="G85" s="157">
        <v>0</v>
      </c>
      <c r="H85" s="157">
        <v>0</v>
      </c>
      <c r="I85" s="157">
        <v>0</v>
      </c>
      <c r="J85" s="354"/>
      <c r="K85" s="200">
        <v>4590000</v>
      </c>
      <c r="L85" s="157">
        <v>0</v>
      </c>
      <c r="M85" s="156">
        <v>14200000</v>
      </c>
      <c r="N85" s="160" t="s">
        <v>665</v>
      </c>
      <c r="O85" s="114"/>
      <c r="P85" s="36"/>
      <c r="Q85" s="33"/>
      <c r="R85" s="34"/>
      <c r="S85" s="36"/>
      <c r="T85" s="34"/>
      <c r="U85" s="34"/>
      <c r="V85" s="34"/>
      <c r="W85" s="34"/>
      <c r="X85" s="34"/>
      <c r="Y85" s="35"/>
      <c r="Z85" s="35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</row>
    <row r="86" spans="1:38" s="36" customFormat="1" ht="34.5" customHeight="1">
      <c r="A86" s="178" t="s">
        <v>383</v>
      </c>
      <c r="B86" s="258" t="s">
        <v>340</v>
      </c>
      <c r="C86" s="66">
        <v>5500000</v>
      </c>
      <c r="D86" s="111" t="s">
        <v>408</v>
      </c>
      <c r="E86" s="105" t="s">
        <v>362</v>
      </c>
      <c r="F86" s="283" t="s">
        <v>231</v>
      </c>
      <c r="G86" s="123">
        <v>0</v>
      </c>
      <c r="H86" s="123">
        <v>0</v>
      </c>
      <c r="I86" s="66">
        <v>0</v>
      </c>
      <c r="J86" s="66">
        <v>0</v>
      </c>
      <c r="K86" s="66">
        <v>5500000</v>
      </c>
      <c r="L86" s="66">
        <v>0</v>
      </c>
      <c r="M86" s="66">
        <f>K86</f>
        <v>5500000</v>
      </c>
      <c r="N86" s="155">
        <v>2011</v>
      </c>
      <c r="O86" s="114"/>
      <c r="Q86" s="33"/>
      <c r="R86" s="35"/>
      <c r="T86" s="35"/>
      <c r="U86" s="35"/>
      <c r="V86" s="35"/>
      <c r="W86" s="35"/>
      <c r="X86" s="35"/>
      <c r="Y86" s="35"/>
      <c r="Z86" s="35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6" customFormat="1" ht="34.5" customHeight="1">
      <c r="A87" s="178" t="s">
        <v>383</v>
      </c>
      <c r="B87" s="258" t="s">
        <v>584</v>
      </c>
      <c r="C87" s="66">
        <v>7000000</v>
      </c>
      <c r="D87" s="111" t="s">
        <v>408</v>
      </c>
      <c r="E87" s="105" t="s">
        <v>363</v>
      </c>
      <c r="F87" s="283" t="s">
        <v>232</v>
      </c>
      <c r="G87" s="123">
        <v>0</v>
      </c>
      <c r="H87" s="123">
        <v>0</v>
      </c>
      <c r="I87" s="66">
        <v>0</v>
      </c>
      <c r="J87" s="66">
        <v>0</v>
      </c>
      <c r="K87" s="66">
        <v>7000000</v>
      </c>
      <c r="L87" s="66">
        <v>0</v>
      </c>
      <c r="M87" s="66">
        <f>K87</f>
        <v>7000000</v>
      </c>
      <c r="N87" s="155">
        <v>2011</v>
      </c>
      <c r="O87" s="114"/>
      <c r="Q87" s="33"/>
      <c r="R87" s="35"/>
      <c r="T87" s="35"/>
      <c r="U87" s="35"/>
      <c r="V87" s="35"/>
      <c r="W87" s="35"/>
      <c r="X87" s="35"/>
      <c r="Y87" s="35"/>
      <c r="Z87" s="35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6" customFormat="1" ht="34.5" customHeight="1">
      <c r="A88" s="178" t="s">
        <v>383</v>
      </c>
      <c r="B88" s="258" t="s">
        <v>331</v>
      </c>
      <c r="C88" s="66">
        <v>2500000</v>
      </c>
      <c r="D88" s="111" t="s">
        <v>408</v>
      </c>
      <c r="E88" s="105" t="s">
        <v>364</v>
      </c>
      <c r="F88" s="283" t="s">
        <v>692</v>
      </c>
      <c r="G88" s="123">
        <v>0</v>
      </c>
      <c r="H88" s="123">
        <v>0</v>
      </c>
      <c r="I88" s="66">
        <v>0</v>
      </c>
      <c r="J88" s="66">
        <v>0</v>
      </c>
      <c r="K88" s="66">
        <v>2500000</v>
      </c>
      <c r="L88" s="66">
        <v>0</v>
      </c>
      <c r="M88" s="66">
        <f>K88</f>
        <v>2500000</v>
      </c>
      <c r="N88" s="155">
        <v>2011</v>
      </c>
      <c r="O88" s="114"/>
      <c r="Q88" s="33"/>
      <c r="R88" s="35"/>
      <c r="T88" s="35"/>
      <c r="U88" s="35"/>
      <c r="V88" s="35"/>
      <c r="W88" s="35"/>
      <c r="X88" s="35"/>
      <c r="Y88" s="35"/>
      <c r="Z88" s="35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26" ht="34.5" customHeight="1">
      <c r="A89" s="316" t="s">
        <v>327</v>
      </c>
      <c r="B89" s="259" t="s">
        <v>336</v>
      </c>
      <c r="C89" s="92">
        <v>3740000</v>
      </c>
      <c r="D89" s="91" t="s">
        <v>329</v>
      </c>
      <c r="E89" s="308" t="s">
        <v>241</v>
      </c>
      <c r="F89" s="284" t="s">
        <v>187</v>
      </c>
      <c r="G89" s="53">
        <v>0</v>
      </c>
      <c r="H89" s="53">
        <v>0</v>
      </c>
      <c r="I89" s="53">
        <v>0</v>
      </c>
      <c r="J89" s="157">
        <v>0</v>
      </c>
      <c r="K89" s="53">
        <v>3648564</v>
      </c>
      <c r="L89" s="53">
        <f>+C89-K89-394</f>
        <v>91042</v>
      </c>
      <c r="M89" s="92">
        <v>10970000</v>
      </c>
      <c r="N89" s="162" t="s">
        <v>665</v>
      </c>
      <c r="O89" s="114"/>
      <c r="Q89" s="33"/>
      <c r="Y89" s="35"/>
      <c r="Z89" s="35"/>
    </row>
    <row r="90" spans="1:26" ht="34.5" customHeight="1">
      <c r="A90" s="316" t="s">
        <v>327</v>
      </c>
      <c r="B90" s="259" t="s">
        <v>336</v>
      </c>
      <c r="C90" s="92">
        <v>3740000</v>
      </c>
      <c r="D90" s="91" t="s">
        <v>329</v>
      </c>
      <c r="E90" s="308" t="s">
        <v>242</v>
      </c>
      <c r="F90" s="284" t="s">
        <v>243</v>
      </c>
      <c r="G90" s="92">
        <v>0</v>
      </c>
      <c r="H90" s="92">
        <v>0</v>
      </c>
      <c r="I90" s="53">
        <v>0</v>
      </c>
      <c r="J90" s="92">
        <v>500000</v>
      </c>
      <c r="K90" s="92">
        <v>3239520</v>
      </c>
      <c r="L90" s="92">
        <v>480</v>
      </c>
      <c r="M90" s="92">
        <v>7000000</v>
      </c>
      <c r="N90" s="162" t="s">
        <v>666</v>
      </c>
      <c r="O90" s="114"/>
      <c r="Q90" s="33"/>
      <c r="Y90" s="35"/>
      <c r="Z90" s="35"/>
    </row>
    <row r="91" spans="1:80" s="22" customFormat="1" ht="34.5" customHeight="1">
      <c r="A91" s="316" t="s">
        <v>327</v>
      </c>
      <c r="B91" s="260" t="s">
        <v>340</v>
      </c>
      <c r="C91" s="92">
        <v>2000000</v>
      </c>
      <c r="D91" s="91" t="s">
        <v>329</v>
      </c>
      <c r="E91" s="308" t="s">
        <v>244</v>
      </c>
      <c r="F91" s="284" t="s">
        <v>245</v>
      </c>
      <c r="G91" s="92">
        <v>0</v>
      </c>
      <c r="H91" s="92">
        <v>0</v>
      </c>
      <c r="I91" s="53">
        <v>410000</v>
      </c>
      <c r="J91" s="92">
        <v>0</v>
      </c>
      <c r="K91" s="92">
        <v>2410000</v>
      </c>
      <c r="L91" s="92">
        <v>0</v>
      </c>
      <c r="M91" s="92">
        <v>6500000</v>
      </c>
      <c r="N91" s="162" t="s">
        <v>662</v>
      </c>
      <c r="O91" s="114"/>
      <c r="P91" s="36"/>
      <c r="Q91" s="33"/>
      <c r="R91" s="34"/>
      <c r="S91" s="36"/>
      <c r="T91" s="34"/>
      <c r="U91" s="34"/>
      <c r="V91" s="34"/>
      <c r="W91" s="34"/>
      <c r="X91" s="34"/>
      <c r="Y91" s="35"/>
      <c r="Z91" s="35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</row>
    <row r="92" spans="1:80" s="22" customFormat="1" ht="34.5" customHeight="1">
      <c r="A92" s="316" t="s">
        <v>327</v>
      </c>
      <c r="B92" s="260" t="s">
        <v>340</v>
      </c>
      <c r="C92" s="92">
        <v>0</v>
      </c>
      <c r="D92" s="91" t="s">
        <v>329</v>
      </c>
      <c r="E92" s="308" t="s">
        <v>292</v>
      </c>
      <c r="F92" s="284" t="s">
        <v>293</v>
      </c>
      <c r="G92" s="92">
        <v>0</v>
      </c>
      <c r="H92" s="92">
        <v>0</v>
      </c>
      <c r="I92" s="53">
        <v>474000</v>
      </c>
      <c r="J92" s="92">
        <v>0</v>
      </c>
      <c r="K92" s="92">
        <v>474000</v>
      </c>
      <c r="L92" s="92">
        <v>0</v>
      </c>
      <c r="M92" s="92">
        <v>474000</v>
      </c>
      <c r="N92" s="162">
        <v>2011</v>
      </c>
      <c r="O92" s="114"/>
      <c r="P92" s="36"/>
      <c r="Q92" s="33"/>
      <c r="R92" s="34"/>
      <c r="S92" s="36"/>
      <c r="T92" s="34"/>
      <c r="U92" s="34"/>
      <c r="V92" s="34"/>
      <c r="W92" s="34"/>
      <c r="X92" s="34"/>
      <c r="Y92" s="35"/>
      <c r="Z92" s="35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</row>
    <row r="93" spans="1:26" ht="34.5" customHeight="1">
      <c r="A93" s="316" t="s">
        <v>327</v>
      </c>
      <c r="B93" s="260" t="s">
        <v>340</v>
      </c>
      <c r="C93" s="92">
        <v>3750000</v>
      </c>
      <c r="D93" s="91" t="s">
        <v>329</v>
      </c>
      <c r="E93" s="308" t="s">
        <v>246</v>
      </c>
      <c r="F93" s="284" t="s">
        <v>247</v>
      </c>
      <c r="G93" s="92">
        <v>0</v>
      </c>
      <c r="H93" s="92">
        <v>0</v>
      </c>
      <c r="I93" s="53">
        <v>0</v>
      </c>
      <c r="J93" s="92">
        <v>0</v>
      </c>
      <c r="K93" s="92">
        <v>3749126</v>
      </c>
      <c r="L93" s="92">
        <f>+C93-K93</f>
        <v>874</v>
      </c>
      <c r="M93" s="92">
        <v>13850000</v>
      </c>
      <c r="N93" s="162" t="s">
        <v>665</v>
      </c>
      <c r="O93" s="114"/>
      <c r="Q93" s="33"/>
      <c r="Y93" s="35"/>
      <c r="Z93" s="35"/>
    </row>
    <row r="94" spans="1:38" s="36" customFormat="1" ht="34.5" customHeight="1">
      <c r="A94" s="344" t="s">
        <v>327</v>
      </c>
      <c r="B94" s="261" t="s">
        <v>337</v>
      </c>
      <c r="C94" s="123">
        <v>7000000</v>
      </c>
      <c r="D94" s="345" t="s">
        <v>329</v>
      </c>
      <c r="E94" s="345" t="s">
        <v>386</v>
      </c>
      <c r="F94" s="346" t="s">
        <v>248</v>
      </c>
      <c r="G94" s="123">
        <v>0</v>
      </c>
      <c r="H94" s="123">
        <v>0</v>
      </c>
      <c r="I94" s="123">
        <f>+K94-C94</f>
        <v>6887559</v>
      </c>
      <c r="J94" s="123">
        <v>0</v>
      </c>
      <c r="K94" s="123">
        <f>14240719-353160</f>
        <v>13887559</v>
      </c>
      <c r="L94" s="123">
        <v>0</v>
      </c>
      <c r="M94" s="123">
        <v>36090665</v>
      </c>
      <c r="N94" s="162" t="s">
        <v>663</v>
      </c>
      <c r="O94" s="114"/>
      <c r="P94" s="243"/>
      <c r="Q94" s="33"/>
      <c r="R94" s="34"/>
      <c r="S94" s="243"/>
      <c r="T94" s="34"/>
      <c r="U94" s="34"/>
      <c r="V94" s="34"/>
      <c r="W94" s="34"/>
      <c r="X94" s="34"/>
      <c r="Y94" s="35"/>
      <c r="Z94" s="35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80" s="7" customFormat="1" ht="34.5" customHeight="1">
      <c r="A95" s="316" t="s">
        <v>327</v>
      </c>
      <c r="B95" s="259" t="s">
        <v>584</v>
      </c>
      <c r="C95" s="53">
        <v>3000000</v>
      </c>
      <c r="D95" s="91" t="s">
        <v>329</v>
      </c>
      <c r="E95" s="308" t="s">
        <v>249</v>
      </c>
      <c r="F95" s="284" t="s">
        <v>250</v>
      </c>
      <c r="G95" s="53">
        <v>0</v>
      </c>
      <c r="H95" s="53">
        <v>0</v>
      </c>
      <c r="I95" s="53">
        <v>100000</v>
      </c>
      <c r="J95" s="123">
        <v>0</v>
      </c>
      <c r="K95" s="123">
        <v>3100000</v>
      </c>
      <c r="L95" s="123">
        <v>0</v>
      </c>
      <c r="M95" s="123">
        <v>15700000</v>
      </c>
      <c r="N95" s="162" t="s">
        <v>660</v>
      </c>
      <c r="O95" s="114"/>
      <c r="P95" s="36"/>
      <c r="Q95" s="33"/>
      <c r="R95" s="36"/>
      <c r="S95" s="36"/>
      <c r="T95" s="36"/>
      <c r="U95" s="36"/>
      <c r="V95" s="36"/>
      <c r="W95" s="36"/>
      <c r="X95" s="36"/>
      <c r="Y95" s="35"/>
      <c r="Z95" s="35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</row>
    <row r="96" spans="1:80" s="7" customFormat="1" ht="34.5" customHeight="1">
      <c r="A96" s="316" t="s">
        <v>327</v>
      </c>
      <c r="B96" s="261" t="s">
        <v>347</v>
      </c>
      <c r="C96" s="404">
        <v>9000000</v>
      </c>
      <c r="D96" s="91" t="s">
        <v>329</v>
      </c>
      <c r="E96" s="308" t="s">
        <v>251</v>
      </c>
      <c r="F96" s="284" t="s">
        <v>252</v>
      </c>
      <c r="G96" s="53">
        <v>0</v>
      </c>
      <c r="H96" s="53">
        <v>0</v>
      </c>
      <c r="I96" s="53">
        <v>0</v>
      </c>
      <c r="J96" s="358">
        <f>6130000+474564</f>
        <v>6604564</v>
      </c>
      <c r="K96" s="123">
        <v>2047536</v>
      </c>
      <c r="L96" s="123">
        <v>0</v>
      </c>
      <c r="M96" s="123">
        <v>2047536</v>
      </c>
      <c r="N96" s="162">
        <v>2011</v>
      </c>
      <c r="O96" s="114"/>
      <c r="P96" s="36"/>
      <c r="Q96" s="33"/>
      <c r="R96" s="36"/>
      <c r="S96" s="36"/>
      <c r="T96" s="36"/>
      <c r="U96" s="36"/>
      <c r="V96" s="36"/>
      <c r="W96" s="36"/>
      <c r="X96" s="36"/>
      <c r="Y96" s="35"/>
      <c r="Z96" s="35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</row>
    <row r="97" spans="1:80" s="7" customFormat="1" ht="34.5" customHeight="1">
      <c r="A97" s="316" t="s">
        <v>327</v>
      </c>
      <c r="B97" s="261" t="s">
        <v>587</v>
      </c>
      <c r="C97" s="404"/>
      <c r="D97" s="91" t="s">
        <v>329</v>
      </c>
      <c r="E97" s="308" t="s">
        <v>95</v>
      </c>
      <c r="F97" s="284" t="s">
        <v>253</v>
      </c>
      <c r="G97" s="92">
        <v>0</v>
      </c>
      <c r="H97" s="92">
        <v>0</v>
      </c>
      <c r="I97" s="53">
        <v>0</v>
      </c>
      <c r="J97" s="359"/>
      <c r="K97" s="123">
        <v>347900</v>
      </c>
      <c r="L97" s="123">
        <v>0</v>
      </c>
      <c r="M97" s="123">
        <v>347900</v>
      </c>
      <c r="N97" s="162">
        <v>2011</v>
      </c>
      <c r="O97" s="323"/>
      <c r="P97" s="36"/>
      <c r="Q97" s="33"/>
      <c r="R97" s="36"/>
      <c r="S97" s="36"/>
      <c r="T97" s="36"/>
      <c r="U97" s="36"/>
      <c r="V97" s="36"/>
      <c r="W97" s="36"/>
      <c r="X97" s="36"/>
      <c r="Y97" s="35"/>
      <c r="Z97" s="35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</row>
    <row r="98" spans="1:38" s="87" customFormat="1" ht="34.5" customHeight="1">
      <c r="A98" s="161" t="s">
        <v>327</v>
      </c>
      <c r="B98" s="256" t="s">
        <v>331</v>
      </c>
      <c r="C98" s="157">
        <v>0</v>
      </c>
      <c r="D98" s="97" t="s">
        <v>310</v>
      </c>
      <c r="E98" s="97" t="s">
        <v>640</v>
      </c>
      <c r="F98" s="239" t="s">
        <v>669</v>
      </c>
      <c r="G98" s="123">
        <v>0</v>
      </c>
      <c r="H98" s="123">
        <v>0</v>
      </c>
      <c r="I98" s="200">
        <v>1500000</v>
      </c>
      <c r="J98" s="123">
        <v>0</v>
      </c>
      <c r="K98" s="200">
        <v>1500000</v>
      </c>
      <c r="L98" s="123">
        <v>0</v>
      </c>
      <c r="M98" s="201">
        <v>1500000</v>
      </c>
      <c r="N98" s="160">
        <v>2011</v>
      </c>
      <c r="O98" s="227"/>
      <c r="Q98" s="204"/>
      <c r="R98" s="85"/>
      <c r="T98" s="85"/>
      <c r="U98" s="85"/>
      <c r="V98" s="85"/>
      <c r="W98" s="85"/>
      <c r="X98" s="85"/>
      <c r="Y98" s="86"/>
      <c r="Z98" s="86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</row>
    <row r="99" spans="1:26" ht="34.5" customHeight="1">
      <c r="A99" s="159" t="s">
        <v>390</v>
      </c>
      <c r="B99" s="256" t="s">
        <v>314</v>
      </c>
      <c r="C99" s="382">
        <v>9000000</v>
      </c>
      <c r="D99" s="93" t="s">
        <v>329</v>
      </c>
      <c r="E99" s="93" t="s">
        <v>278</v>
      </c>
      <c r="F99" s="281" t="s">
        <v>279</v>
      </c>
      <c r="G99" s="157">
        <v>0</v>
      </c>
      <c r="H99" s="157">
        <v>0</v>
      </c>
      <c r="I99" s="53">
        <v>0</v>
      </c>
      <c r="J99" s="349">
        <v>2818356</v>
      </c>
      <c r="K99" s="200">
        <v>500000</v>
      </c>
      <c r="L99" s="123">
        <v>0</v>
      </c>
      <c r="M99" s="157">
        <v>500000</v>
      </c>
      <c r="N99" s="160">
        <v>2011</v>
      </c>
      <c r="O99" s="114"/>
      <c r="Q99" s="33"/>
      <c r="Y99" s="35"/>
      <c r="Z99" s="35"/>
    </row>
    <row r="100" spans="1:26" ht="34.5" customHeight="1">
      <c r="A100" s="159" t="s">
        <v>390</v>
      </c>
      <c r="B100" s="256" t="s">
        <v>314</v>
      </c>
      <c r="C100" s="382"/>
      <c r="D100" s="93" t="s">
        <v>329</v>
      </c>
      <c r="E100" s="93" t="s">
        <v>280</v>
      </c>
      <c r="F100" s="281" t="s">
        <v>281</v>
      </c>
      <c r="G100" s="157">
        <v>0</v>
      </c>
      <c r="H100" s="157">
        <v>0</v>
      </c>
      <c r="I100" s="53">
        <v>0</v>
      </c>
      <c r="J100" s="350"/>
      <c r="K100" s="200">
        <v>2681644</v>
      </c>
      <c r="L100" s="123">
        <v>0</v>
      </c>
      <c r="M100" s="157">
        <v>9000000</v>
      </c>
      <c r="N100" s="160" t="s">
        <v>660</v>
      </c>
      <c r="O100" s="114"/>
      <c r="Q100" s="33"/>
      <c r="Y100" s="35"/>
      <c r="Z100" s="35"/>
    </row>
    <row r="101" spans="1:26" ht="34.5" customHeight="1">
      <c r="A101" s="159" t="s">
        <v>390</v>
      </c>
      <c r="B101" s="256" t="s">
        <v>336</v>
      </c>
      <c r="C101" s="382"/>
      <c r="D101" s="93" t="s">
        <v>329</v>
      </c>
      <c r="E101" s="93" t="s">
        <v>282</v>
      </c>
      <c r="F101" s="238" t="s">
        <v>283</v>
      </c>
      <c r="G101" s="157">
        <v>0</v>
      </c>
      <c r="H101" s="157">
        <v>0</v>
      </c>
      <c r="I101" s="53">
        <v>0</v>
      </c>
      <c r="J101" s="350"/>
      <c r="K101" s="200">
        <v>2000000</v>
      </c>
      <c r="L101" s="123">
        <v>0</v>
      </c>
      <c r="M101" s="156">
        <v>2000000</v>
      </c>
      <c r="N101" s="162">
        <v>2011</v>
      </c>
      <c r="O101" s="114"/>
      <c r="Q101" s="33"/>
      <c r="Y101" s="35"/>
      <c r="Z101" s="35"/>
    </row>
    <row r="102" spans="1:26" ht="34.5" customHeight="1">
      <c r="A102" s="159" t="s">
        <v>390</v>
      </c>
      <c r="B102" s="256" t="s">
        <v>336</v>
      </c>
      <c r="C102" s="382"/>
      <c r="D102" s="93" t="s">
        <v>329</v>
      </c>
      <c r="E102" s="93" t="s">
        <v>284</v>
      </c>
      <c r="F102" s="238" t="s">
        <v>283</v>
      </c>
      <c r="G102" s="157">
        <v>0</v>
      </c>
      <c r="H102" s="157">
        <v>0</v>
      </c>
      <c r="I102" s="53">
        <v>0</v>
      </c>
      <c r="J102" s="351"/>
      <c r="K102" s="200">
        <v>1000000</v>
      </c>
      <c r="L102" s="123">
        <v>0</v>
      </c>
      <c r="M102" s="156">
        <v>1000000</v>
      </c>
      <c r="N102" s="162">
        <v>2011</v>
      </c>
      <c r="O102" s="114"/>
      <c r="Q102" s="33"/>
      <c r="Y102" s="35"/>
      <c r="Z102" s="35"/>
    </row>
    <row r="103" spans="1:26" ht="34.5" customHeight="1">
      <c r="A103" s="161" t="s">
        <v>390</v>
      </c>
      <c r="B103" s="255" t="s">
        <v>584</v>
      </c>
      <c r="C103" s="382">
        <v>6000000</v>
      </c>
      <c r="D103" s="93" t="s">
        <v>329</v>
      </c>
      <c r="E103" s="93" t="s">
        <v>285</v>
      </c>
      <c r="F103" s="281" t="s">
        <v>332</v>
      </c>
      <c r="G103" s="157">
        <v>0</v>
      </c>
      <c r="H103" s="157">
        <v>0</v>
      </c>
      <c r="I103" s="53">
        <v>0</v>
      </c>
      <c r="J103" s="92">
        <v>0</v>
      </c>
      <c r="K103" s="156">
        <v>3000000</v>
      </c>
      <c r="L103" s="123">
        <v>0</v>
      </c>
      <c r="M103" s="157">
        <v>9000000</v>
      </c>
      <c r="N103" s="160" t="s">
        <v>660</v>
      </c>
      <c r="O103" s="114"/>
      <c r="Q103" s="33"/>
      <c r="Y103" s="35"/>
      <c r="Z103" s="35"/>
    </row>
    <row r="104" spans="1:38" s="87" customFormat="1" ht="34.5" customHeight="1">
      <c r="A104" s="161" t="s">
        <v>78</v>
      </c>
      <c r="B104" s="256" t="s">
        <v>584</v>
      </c>
      <c r="C104" s="382"/>
      <c r="D104" s="97" t="s">
        <v>329</v>
      </c>
      <c r="E104" s="97" t="s">
        <v>48</v>
      </c>
      <c r="F104" s="239" t="s">
        <v>639</v>
      </c>
      <c r="G104" s="123">
        <v>0</v>
      </c>
      <c r="H104" s="123">
        <v>0</v>
      </c>
      <c r="I104" s="200">
        <v>0</v>
      </c>
      <c r="J104" s="123">
        <v>1500000</v>
      </c>
      <c r="K104" s="200">
        <v>0</v>
      </c>
      <c r="L104" s="123">
        <v>0</v>
      </c>
      <c r="M104" s="201">
        <v>0</v>
      </c>
      <c r="N104" s="160">
        <v>2011</v>
      </c>
      <c r="O104" s="227"/>
      <c r="Q104" s="204"/>
      <c r="R104" s="85"/>
      <c r="T104" s="85"/>
      <c r="U104" s="85"/>
      <c r="V104" s="85"/>
      <c r="W104" s="85"/>
      <c r="X104" s="85"/>
      <c r="Y104" s="86"/>
      <c r="Z104" s="86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</row>
    <row r="105" spans="1:38" s="87" customFormat="1" ht="34.5" customHeight="1">
      <c r="A105" s="161" t="s">
        <v>390</v>
      </c>
      <c r="B105" s="256" t="s">
        <v>571</v>
      </c>
      <c r="C105" s="382"/>
      <c r="D105" s="97" t="s">
        <v>408</v>
      </c>
      <c r="E105" s="97" t="s">
        <v>482</v>
      </c>
      <c r="F105" s="239" t="s">
        <v>668</v>
      </c>
      <c r="G105" s="123">
        <v>0</v>
      </c>
      <c r="H105" s="123">
        <v>0</v>
      </c>
      <c r="I105" s="200">
        <v>0</v>
      </c>
      <c r="J105" s="123">
        <v>0</v>
      </c>
      <c r="K105" s="200">
        <v>1500000</v>
      </c>
      <c r="L105" s="123">
        <v>0</v>
      </c>
      <c r="M105" s="201">
        <v>1500000</v>
      </c>
      <c r="N105" s="160">
        <v>2011</v>
      </c>
      <c r="O105" s="227"/>
      <c r="Q105" s="204"/>
      <c r="R105" s="85"/>
      <c r="T105" s="85"/>
      <c r="U105" s="85"/>
      <c r="V105" s="85"/>
      <c r="W105" s="85"/>
      <c r="X105" s="85"/>
      <c r="Y105" s="86"/>
      <c r="Z105" s="86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</row>
    <row r="106" spans="1:38" s="82" customFormat="1" ht="34.5" customHeight="1">
      <c r="A106" s="161" t="s">
        <v>390</v>
      </c>
      <c r="B106" s="256" t="s">
        <v>347</v>
      </c>
      <c r="C106" s="382">
        <v>2500000</v>
      </c>
      <c r="D106" s="97" t="s">
        <v>329</v>
      </c>
      <c r="E106" s="97" t="s">
        <v>286</v>
      </c>
      <c r="F106" s="239" t="s">
        <v>287</v>
      </c>
      <c r="G106" s="123">
        <v>0</v>
      </c>
      <c r="H106" s="123">
        <v>0</v>
      </c>
      <c r="I106" s="123">
        <v>0</v>
      </c>
      <c r="J106" s="123">
        <v>0</v>
      </c>
      <c r="K106" s="200">
        <v>500000</v>
      </c>
      <c r="L106" s="123">
        <v>0</v>
      </c>
      <c r="M106" s="200">
        <v>500000</v>
      </c>
      <c r="N106" s="162">
        <v>2011</v>
      </c>
      <c r="O106" s="114"/>
      <c r="Q106" s="33"/>
      <c r="Y106" s="83"/>
      <c r="Z106" s="83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1:38" s="87" customFormat="1" ht="34.5" customHeight="1">
      <c r="A107" s="161" t="s">
        <v>78</v>
      </c>
      <c r="B107" s="256" t="s">
        <v>340</v>
      </c>
      <c r="C107" s="382"/>
      <c r="D107" s="97" t="s">
        <v>329</v>
      </c>
      <c r="E107" s="97" t="s">
        <v>50</v>
      </c>
      <c r="F107" s="285" t="s">
        <v>639</v>
      </c>
      <c r="G107" s="123">
        <v>0</v>
      </c>
      <c r="H107" s="123">
        <v>0</v>
      </c>
      <c r="I107" s="123">
        <v>0</v>
      </c>
      <c r="J107" s="123">
        <v>2000000</v>
      </c>
      <c r="K107" s="200">
        <v>0</v>
      </c>
      <c r="L107" s="123">
        <v>0</v>
      </c>
      <c r="M107" s="201">
        <v>0</v>
      </c>
      <c r="N107" s="160">
        <v>2011</v>
      </c>
      <c r="O107" s="227"/>
      <c r="Q107" s="204"/>
      <c r="R107" s="85"/>
      <c r="T107" s="85"/>
      <c r="U107" s="85"/>
      <c r="V107" s="85"/>
      <c r="W107" s="85"/>
      <c r="X107" s="85"/>
      <c r="Y107" s="86"/>
      <c r="Z107" s="86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</row>
    <row r="108" spans="1:38" s="87" customFormat="1" ht="34.5" customHeight="1">
      <c r="A108" s="161" t="s">
        <v>638</v>
      </c>
      <c r="B108" s="256" t="s">
        <v>571</v>
      </c>
      <c r="C108" s="123">
        <v>0</v>
      </c>
      <c r="D108" s="97" t="s">
        <v>310</v>
      </c>
      <c r="E108" s="97" t="s">
        <v>297</v>
      </c>
      <c r="F108" s="285" t="s">
        <v>670</v>
      </c>
      <c r="G108" s="123">
        <v>0</v>
      </c>
      <c r="H108" s="123">
        <v>0</v>
      </c>
      <c r="I108" s="123">
        <v>2000000</v>
      </c>
      <c r="J108" s="123">
        <v>0</v>
      </c>
      <c r="K108" s="200">
        <v>2000000</v>
      </c>
      <c r="L108" s="123">
        <v>0</v>
      </c>
      <c r="M108" s="201">
        <v>2000000</v>
      </c>
      <c r="N108" s="160">
        <v>2011</v>
      </c>
      <c r="O108" s="227"/>
      <c r="Q108" s="204"/>
      <c r="R108" s="85"/>
      <c r="T108" s="85"/>
      <c r="U108" s="85"/>
      <c r="V108" s="85"/>
      <c r="W108" s="85"/>
      <c r="X108" s="85"/>
      <c r="Y108" s="86"/>
      <c r="Z108" s="86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</row>
    <row r="109" spans="1:80" s="8" customFormat="1" ht="34.5" customHeight="1">
      <c r="A109" s="161" t="s">
        <v>387</v>
      </c>
      <c r="B109" s="256" t="s">
        <v>314</v>
      </c>
      <c r="C109" s="123">
        <v>2000000</v>
      </c>
      <c r="D109" s="97" t="s">
        <v>329</v>
      </c>
      <c r="E109" s="97" t="s">
        <v>288</v>
      </c>
      <c r="F109" s="282" t="s">
        <v>289</v>
      </c>
      <c r="G109" s="157">
        <v>0</v>
      </c>
      <c r="H109" s="157">
        <v>0</v>
      </c>
      <c r="I109" s="53">
        <v>0</v>
      </c>
      <c r="J109" s="157">
        <v>0</v>
      </c>
      <c r="K109" s="156">
        <v>1852500</v>
      </c>
      <c r="L109" s="157">
        <f>+C109-K109</f>
        <v>147500</v>
      </c>
      <c r="M109" s="123">
        <v>5234550</v>
      </c>
      <c r="N109" s="160" t="s">
        <v>660</v>
      </c>
      <c r="O109" s="114"/>
      <c r="P109" s="87"/>
      <c r="Q109" s="33"/>
      <c r="R109" s="85"/>
      <c r="S109" s="87"/>
      <c r="T109" s="85"/>
      <c r="U109" s="85"/>
      <c r="V109" s="85"/>
      <c r="W109" s="85"/>
      <c r="X109" s="85"/>
      <c r="Y109" s="86"/>
      <c r="Z109" s="86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</row>
    <row r="110" spans="1:26" ht="34.5" customHeight="1">
      <c r="A110" s="159" t="s">
        <v>387</v>
      </c>
      <c r="B110" s="256" t="s">
        <v>615</v>
      </c>
      <c r="C110" s="157">
        <v>6000000</v>
      </c>
      <c r="D110" s="93" t="s">
        <v>329</v>
      </c>
      <c r="E110" s="93" t="s">
        <v>290</v>
      </c>
      <c r="F110" s="281" t="s">
        <v>388</v>
      </c>
      <c r="G110" s="157">
        <v>0</v>
      </c>
      <c r="H110" s="157">
        <v>0</v>
      </c>
      <c r="I110" s="157">
        <v>10500</v>
      </c>
      <c r="J110" s="157">
        <v>0</v>
      </c>
      <c r="K110" s="156">
        <v>6010500</v>
      </c>
      <c r="L110" s="157">
        <v>0</v>
      </c>
      <c r="M110" s="157">
        <v>23570000</v>
      </c>
      <c r="N110" s="160" t="s">
        <v>661</v>
      </c>
      <c r="O110" s="114"/>
      <c r="Q110" s="33"/>
      <c r="Y110" s="35"/>
      <c r="Z110" s="35"/>
    </row>
    <row r="111" spans="1:254" ht="34.5" customHeight="1">
      <c r="A111" s="161" t="s">
        <v>387</v>
      </c>
      <c r="B111" s="256" t="s">
        <v>311</v>
      </c>
      <c r="C111" s="123">
        <v>0</v>
      </c>
      <c r="D111" s="97" t="s">
        <v>329</v>
      </c>
      <c r="E111" s="97" t="s">
        <v>291</v>
      </c>
      <c r="F111" s="282" t="s">
        <v>315</v>
      </c>
      <c r="G111" s="157">
        <v>0</v>
      </c>
      <c r="H111" s="157">
        <v>0</v>
      </c>
      <c r="I111" s="157">
        <v>1999503</v>
      </c>
      <c r="J111" s="157">
        <v>0</v>
      </c>
      <c r="K111" s="156">
        <v>1999503</v>
      </c>
      <c r="L111" s="157">
        <v>0</v>
      </c>
      <c r="M111" s="157">
        <v>6000000</v>
      </c>
      <c r="N111" s="160" t="s">
        <v>660</v>
      </c>
      <c r="O111" s="114"/>
      <c r="Q111" s="33"/>
      <c r="Y111" s="35"/>
      <c r="Z111" s="35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</row>
    <row r="112" spans="1:80" s="22" customFormat="1" ht="34.5" customHeight="1">
      <c r="A112" s="159" t="s">
        <v>387</v>
      </c>
      <c r="B112" s="255" t="s">
        <v>331</v>
      </c>
      <c r="C112" s="157">
        <v>3640000</v>
      </c>
      <c r="D112" s="93" t="s">
        <v>329</v>
      </c>
      <c r="E112" s="93" t="s">
        <v>298</v>
      </c>
      <c r="F112" s="238" t="s">
        <v>299</v>
      </c>
      <c r="G112" s="157">
        <v>0</v>
      </c>
      <c r="H112" s="157">
        <v>0</v>
      </c>
      <c r="I112" s="157">
        <v>1170500</v>
      </c>
      <c r="J112" s="157">
        <v>0</v>
      </c>
      <c r="K112" s="156">
        <v>4810500</v>
      </c>
      <c r="L112" s="157">
        <v>0</v>
      </c>
      <c r="M112" s="158">
        <v>8418869</v>
      </c>
      <c r="N112" s="160" t="s">
        <v>660</v>
      </c>
      <c r="O112" s="114"/>
      <c r="P112" s="36"/>
      <c r="Q112" s="33"/>
      <c r="R112" s="34"/>
      <c r="S112" s="36"/>
      <c r="T112" s="34"/>
      <c r="U112" s="34"/>
      <c r="V112" s="34"/>
      <c r="W112" s="34"/>
      <c r="X112" s="34"/>
      <c r="Y112" s="35"/>
      <c r="Z112" s="35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</row>
    <row r="113" spans="1:26" ht="19.5" customHeight="1">
      <c r="A113" s="245" t="s">
        <v>469</v>
      </c>
      <c r="B113" s="262"/>
      <c r="C113" s="56">
        <f>SUM(C4:C112)</f>
        <v>370570000</v>
      </c>
      <c r="D113" s="21"/>
      <c r="E113" s="21"/>
      <c r="F113" s="241"/>
      <c r="G113" s="56">
        <f aca="true" t="shared" si="0" ref="G113:M113">SUM(G4:G112)</f>
        <v>0</v>
      </c>
      <c r="H113" s="56">
        <f t="shared" si="0"/>
        <v>0</v>
      </c>
      <c r="I113" s="56">
        <f t="shared" si="0"/>
        <v>57826905</v>
      </c>
      <c r="J113" s="56">
        <f t="shared" si="0"/>
        <v>61904706</v>
      </c>
      <c r="K113" s="56">
        <f t="shared" si="0"/>
        <v>362685130</v>
      </c>
      <c r="L113" s="57">
        <f t="shared" si="0"/>
        <v>4406675</v>
      </c>
      <c r="M113" s="56">
        <f t="shared" si="0"/>
        <v>940523172</v>
      </c>
      <c r="N113" s="58"/>
      <c r="O113" s="228"/>
      <c r="P113" s="338"/>
      <c r="Q113" s="337"/>
      <c r="R113" s="336"/>
      <c r="Y113" s="35"/>
      <c r="Z113" s="35"/>
    </row>
    <row r="114" spans="1:26" ht="34.5" customHeight="1">
      <c r="A114" s="178" t="s">
        <v>404</v>
      </c>
      <c r="B114" s="258" t="s">
        <v>325</v>
      </c>
      <c r="C114" s="405">
        <v>4000000</v>
      </c>
      <c r="D114" s="111" t="s">
        <v>324</v>
      </c>
      <c r="E114" s="111" t="s">
        <v>323</v>
      </c>
      <c r="F114" s="286" t="s">
        <v>324</v>
      </c>
      <c r="G114" s="41">
        <v>0</v>
      </c>
      <c r="H114" s="41">
        <v>0</v>
      </c>
      <c r="I114" s="41">
        <v>0</v>
      </c>
      <c r="J114" s="41">
        <v>0</v>
      </c>
      <c r="K114" s="53">
        <v>83600</v>
      </c>
      <c r="L114" s="374">
        <v>2228646</v>
      </c>
      <c r="M114" s="41">
        <f>K114</f>
        <v>83600</v>
      </c>
      <c r="N114" s="55">
        <v>2011</v>
      </c>
      <c r="O114" s="114"/>
      <c r="Q114" s="33"/>
      <c r="Y114" s="35"/>
      <c r="Z114" s="35"/>
    </row>
    <row r="115" spans="1:26" ht="34.5" customHeight="1">
      <c r="A115" s="178" t="s">
        <v>697</v>
      </c>
      <c r="B115" s="258" t="s">
        <v>325</v>
      </c>
      <c r="C115" s="406"/>
      <c r="D115" s="111" t="s">
        <v>324</v>
      </c>
      <c r="E115" s="111" t="s">
        <v>323</v>
      </c>
      <c r="F115" s="286" t="s">
        <v>324</v>
      </c>
      <c r="G115" s="41">
        <v>0</v>
      </c>
      <c r="H115" s="41">
        <v>0</v>
      </c>
      <c r="I115" s="41">
        <v>0</v>
      </c>
      <c r="J115" s="41">
        <v>0</v>
      </c>
      <c r="K115" s="53">
        <v>165399</v>
      </c>
      <c r="L115" s="364"/>
      <c r="M115" s="41">
        <f aca="true" t="shared" si="1" ref="M115:M120">K115</f>
        <v>165399</v>
      </c>
      <c r="N115" s="55">
        <v>2011</v>
      </c>
      <c r="O115" s="114"/>
      <c r="Q115" s="33"/>
      <c r="Y115" s="35"/>
      <c r="Z115" s="35"/>
    </row>
    <row r="116" spans="1:26" ht="34.5" customHeight="1">
      <c r="A116" s="178" t="s">
        <v>698</v>
      </c>
      <c r="B116" s="258" t="s">
        <v>325</v>
      </c>
      <c r="C116" s="406"/>
      <c r="D116" s="111" t="s">
        <v>324</v>
      </c>
      <c r="E116" s="111" t="s">
        <v>323</v>
      </c>
      <c r="F116" s="286" t="s">
        <v>324</v>
      </c>
      <c r="G116" s="41">
        <v>0</v>
      </c>
      <c r="H116" s="41">
        <v>0</v>
      </c>
      <c r="I116" s="41">
        <v>0</v>
      </c>
      <c r="J116" s="41">
        <v>0</v>
      </c>
      <c r="K116" s="53">
        <v>1413368</v>
      </c>
      <c r="L116" s="364"/>
      <c r="M116" s="41">
        <f t="shared" si="1"/>
        <v>1413368</v>
      </c>
      <c r="N116" s="55">
        <v>2011</v>
      </c>
      <c r="O116" s="114"/>
      <c r="Q116" s="33"/>
      <c r="Y116" s="35"/>
      <c r="Z116" s="35"/>
    </row>
    <row r="117" spans="1:26" ht="34.5" customHeight="1">
      <c r="A117" s="178" t="s">
        <v>699</v>
      </c>
      <c r="B117" s="258" t="s">
        <v>325</v>
      </c>
      <c r="C117" s="406"/>
      <c r="D117" s="111" t="s">
        <v>324</v>
      </c>
      <c r="E117" s="111" t="s">
        <v>323</v>
      </c>
      <c r="F117" s="286" t="s">
        <v>324</v>
      </c>
      <c r="G117" s="41">
        <v>0</v>
      </c>
      <c r="H117" s="41">
        <v>0</v>
      </c>
      <c r="I117" s="41">
        <v>0</v>
      </c>
      <c r="J117" s="41">
        <v>0</v>
      </c>
      <c r="K117" s="53">
        <v>8800</v>
      </c>
      <c r="L117" s="364"/>
      <c r="M117" s="41">
        <f t="shared" si="1"/>
        <v>8800</v>
      </c>
      <c r="N117" s="55">
        <v>2011</v>
      </c>
      <c r="O117" s="114"/>
      <c r="Q117" s="33"/>
      <c r="Y117" s="35"/>
      <c r="Z117" s="35"/>
    </row>
    <row r="118" spans="1:26" ht="34.5" customHeight="1">
      <c r="A118" s="11" t="s">
        <v>700</v>
      </c>
      <c r="B118" s="263" t="s">
        <v>325</v>
      </c>
      <c r="C118" s="406"/>
      <c r="D118" s="15" t="s">
        <v>324</v>
      </c>
      <c r="E118" s="15" t="s">
        <v>323</v>
      </c>
      <c r="F118" s="287" t="s">
        <v>324</v>
      </c>
      <c r="G118" s="41">
        <v>0</v>
      </c>
      <c r="H118" s="41">
        <v>0</v>
      </c>
      <c r="I118" s="41">
        <v>0</v>
      </c>
      <c r="J118" s="41">
        <v>0</v>
      </c>
      <c r="K118" s="53">
        <v>30675</v>
      </c>
      <c r="L118" s="364"/>
      <c r="M118" s="41">
        <f t="shared" si="1"/>
        <v>30675</v>
      </c>
      <c r="N118" s="55">
        <v>2011</v>
      </c>
      <c r="O118" s="114"/>
      <c r="Q118" s="33"/>
      <c r="Y118" s="35"/>
      <c r="Z118" s="35"/>
    </row>
    <row r="119" spans="1:26" ht="34.5" customHeight="1">
      <c r="A119" s="11" t="s">
        <v>390</v>
      </c>
      <c r="B119" s="263" t="s">
        <v>325</v>
      </c>
      <c r="C119" s="406"/>
      <c r="D119" s="15" t="s">
        <v>324</v>
      </c>
      <c r="E119" s="15" t="s">
        <v>323</v>
      </c>
      <c r="F119" s="287" t="s">
        <v>324</v>
      </c>
      <c r="G119" s="41">
        <v>0</v>
      </c>
      <c r="H119" s="41">
        <v>0</v>
      </c>
      <c r="I119" s="41">
        <v>0</v>
      </c>
      <c r="J119" s="41">
        <v>0</v>
      </c>
      <c r="K119" s="53">
        <v>60712</v>
      </c>
      <c r="L119" s="364"/>
      <c r="M119" s="41">
        <f t="shared" si="1"/>
        <v>60712</v>
      </c>
      <c r="N119" s="55">
        <v>2011</v>
      </c>
      <c r="O119" s="114"/>
      <c r="Q119" s="33"/>
      <c r="Y119" s="35"/>
      <c r="Z119" s="35"/>
    </row>
    <row r="120" spans="1:254" s="5" customFormat="1" ht="34.5" customHeight="1">
      <c r="A120" s="178" t="s">
        <v>392</v>
      </c>
      <c r="B120" s="263" t="s">
        <v>325</v>
      </c>
      <c r="C120" s="407"/>
      <c r="D120" s="15" t="s">
        <v>324</v>
      </c>
      <c r="E120" s="15" t="s">
        <v>323</v>
      </c>
      <c r="F120" s="287" t="s">
        <v>324</v>
      </c>
      <c r="G120" s="41">
        <v>0</v>
      </c>
      <c r="H120" s="41">
        <v>0</v>
      </c>
      <c r="I120" s="41">
        <v>0</v>
      </c>
      <c r="J120" s="41">
        <v>0</v>
      </c>
      <c r="K120" s="123">
        <v>8800</v>
      </c>
      <c r="L120" s="365"/>
      <c r="M120" s="41">
        <f t="shared" si="1"/>
        <v>8800</v>
      </c>
      <c r="N120" s="55">
        <v>2011</v>
      </c>
      <c r="O120" s="114"/>
      <c r="P120" s="81"/>
      <c r="Q120" s="33"/>
      <c r="R120" s="81"/>
      <c r="S120" s="81"/>
      <c r="T120" s="81"/>
      <c r="U120" s="81"/>
      <c r="V120" s="81"/>
      <c r="W120" s="81"/>
      <c r="X120" s="81"/>
      <c r="Y120" s="35"/>
      <c r="Z120" s="35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spans="1:26" ht="19.5" customHeight="1">
      <c r="A121" s="20" t="s">
        <v>440</v>
      </c>
      <c r="B121" s="262"/>
      <c r="C121" s="56">
        <v>4000000</v>
      </c>
      <c r="D121" s="21"/>
      <c r="E121" s="21"/>
      <c r="F121" s="241"/>
      <c r="G121" s="56">
        <f>SUM(G114:G120)</f>
        <v>0</v>
      </c>
      <c r="H121" s="56">
        <f>SUM(H114:H120)</f>
        <v>0</v>
      </c>
      <c r="I121" s="56">
        <f>SUM(I114:I120)</f>
        <v>0</v>
      </c>
      <c r="J121" s="56">
        <f>SUM(J114:J120)</f>
        <v>0</v>
      </c>
      <c r="K121" s="56">
        <f>SUM(K114:K120)</f>
        <v>1771354</v>
      </c>
      <c r="L121" s="57">
        <f>SUM(C121-H121+I121-K121)</f>
        <v>2228646</v>
      </c>
      <c r="M121" s="56">
        <f>SUM(M114:M120)</f>
        <v>1771354</v>
      </c>
      <c r="N121" s="58"/>
      <c r="O121" s="228"/>
      <c r="Q121" s="33"/>
      <c r="R121" s="35"/>
      <c r="T121" s="35"/>
      <c r="U121" s="35"/>
      <c r="V121" s="35"/>
      <c r="W121" s="35"/>
      <c r="X121" s="35"/>
      <c r="Y121" s="35"/>
      <c r="Z121" s="35"/>
    </row>
    <row r="122" spans="1:26" ht="34.5" customHeight="1">
      <c r="A122" s="10" t="s">
        <v>560</v>
      </c>
      <c r="B122" s="264" t="s">
        <v>340</v>
      </c>
      <c r="C122" s="389">
        <v>4000000</v>
      </c>
      <c r="D122" s="16" t="s">
        <v>319</v>
      </c>
      <c r="E122" s="17" t="s">
        <v>334</v>
      </c>
      <c r="F122" s="289" t="s">
        <v>335</v>
      </c>
      <c r="G122" s="41">
        <v>0</v>
      </c>
      <c r="H122" s="66">
        <v>0</v>
      </c>
      <c r="I122" s="41">
        <v>0</v>
      </c>
      <c r="J122" s="41">
        <v>0</v>
      </c>
      <c r="K122" s="41">
        <v>915820</v>
      </c>
      <c r="L122" s="363">
        <v>35180</v>
      </c>
      <c r="M122" s="59">
        <v>915820</v>
      </c>
      <c r="N122" s="60">
        <v>2011</v>
      </c>
      <c r="O122" s="114"/>
      <c r="Q122" s="33"/>
      <c r="R122" s="35"/>
      <c r="T122" s="35"/>
      <c r="U122" s="35"/>
      <c r="V122" s="35"/>
      <c r="W122" s="35"/>
      <c r="X122" s="35"/>
      <c r="Y122" s="35"/>
      <c r="Z122" s="35"/>
    </row>
    <row r="123" spans="1:26" ht="34.5" customHeight="1">
      <c r="A123" s="10" t="s">
        <v>560</v>
      </c>
      <c r="B123" s="264" t="s">
        <v>340</v>
      </c>
      <c r="C123" s="389"/>
      <c r="D123" s="16" t="s">
        <v>319</v>
      </c>
      <c r="E123" s="17" t="s">
        <v>334</v>
      </c>
      <c r="F123" s="289" t="s">
        <v>705</v>
      </c>
      <c r="G123" s="41">
        <v>0</v>
      </c>
      <c r="H123" s="66">
        <v>0</v>
      </c>
      <c r="I123" s="41">
        <v>0</v>
      </c>
      <c r="J123" s="41">
        <v>0</v>
      </c>
      <c r="K123" s="41">
        <v>905000</v>
      </c>
      <c r="L123" s="364"/>
      <c r="M123" s="59">
        <v>905000</v>
      </c>
      <c r="N123" s="60">
        <v>2011</v>
      </c>
      <c r="O123" s="114"/>
      <c r="Q123" s="33"/>
      <c r="R123" s="35"/>
      <c r="T123" s="35"/>
      <c r="U123" s="35"/>
      <c r="V123" s="35"/>
      <c r="W123" s="35"/>
      <c r="X123" s="35"/>
      <c r="Y123" s="35"/>
      <c r="Z123" s="35"/>
    </row>
    <row r="124" spans="1:26" ht="34.5" customHeight="1">
      <c r="A124" s="10" t="s">
        <v>344</v>
      </c>
      <c r="B124" s="264" t="s">
        <v>311</v>
      </c>
      <c r="C124" s="389"/>
      <c r="D124" s="16" t="s">
        <v>319</v>
      </c>
      <c r="E124" s="17" t="s">
        <v>334</v>
      </c>
      <c r="F124" s="289" t="s">
        <v>706</v>
      </c>
      <c r="G124" s="41">
        <v>0</v>
      </c>
      <c r="H124" s="66">
        <v>0</v>
      </c>
      <c r="I124" s="41">
        <v>0</v>
      </c>
      <c r="J124" s="41">
        <v>0</v>
      </c>
      <c r="K124" s="66">
        <v>300000</v>
      </c>
      <c r="L124" s="365"/>
      <c r="M124" s="235">
        <v>300000</v>
      </c>
      <c r="N124" s="60">
        <v>2011</v>
      </c>
      <c r="O124" s="114"/>
      <c r="Q124" s="33"/>
      <c r="R124" s="35"/>
      <c r="T124" s="35"/>
      <c r="U124" s="35"/>
      <c r="V124" s="35"/>
      <c r="W124" s="35"/>
      <c r="X124" s="35"/>
      <c r="Y124" s="35"/>
      <c r="Z124" s="35"/>
    </row>
    <row r="125" spans="1:26" ht="34.5" customHeight="1">
      <c r="A125" s="10" t="s">
        <v>312</v>
      </c>
      <c r="B125" s="264" t="s">
        <v>587</v>
      </c>
      <c r="C125" s="389"/>
      <c r="D125" s="16" t="s">
        <v>319</v>
      </c>
      <c r="E125" s="17" t="s">
        <v>334</v>
      </c>
      <c r="F125" s="289" t="s">
        <v>372</v>
      </c>
      <c r="G125" s="41">
        <v>0</v>
      </c>
      <c r="H125" s="66">
        <v>0</v>
      </c>
      <c r="I125" s="41">
        <v>0</v>
      </c>
      <c r="J125" s="41">
        <v>0</v>
      </c>
      <c r="K125" s="66">
        <v>923264</v>
      </c>
      <c r="L125" s="59">
        <v>736</v>
      </c>
      <c r="M125" s="59">
        <v>924000</v>
      </c>
      <c r="N125" s="60">
        <v>2011</v>
      </c>
      <c r="O125" s="114"/>
      <c r="Q125" s="33"/>
      <c r="R125" s="35"/>
      <c r="T125" s="35"/>
      <c r="U125" s="35"/>
      <c r="V125" s="35"/>
      <c r="W125" s="35"/>
      <c r="X125" s="35"/>
      <c r="Y125" s="35"/>
      <c r="Z125" s="35"/>
    </row>
    <row r="126" spans="1:26" ht="34.5" customHeight="1">
      <c r="A126" s="10" t="s">
        <v>327</v>
      </c>
      <c r="B126" s="264" t="s">
        <v>587</v>
      </c>
      <c r="C126" s="389"/>
      <c r="D126" s="16" t="s">
        <v>319</v>
      </c>
      <c r="E126" s="17" t="s">
        <v>334</v>
      </c>
      <c r="F126" s="289" t="s">
        <v>372</v>
      </c>
      <c r="G126" s="41">
        <v>0</v>
      </c>
      <c r="H126" s="66">
        <v>0</v>
      </c>
      <c r="I126" s="41">
        <v>0</v>
      </c>
      <c r="J126" s="41">
        <v>0</v>
      </c>
      <c r="K126" s="41">
        <v>917160</v>
      </c>
      <c r="L126" s="66">
        <v>2840</v>
      </c>
      <c r="M126" s="59">
        <v>920000</v>
      </c>
      <c r="N126" s="60">
        <v>2011</v>
      </c>
      <c r="O126" s="114"/>
      <c r="Q126" s="33"/>
      <c r="R126" s="35"/>
      <c r="T126" s="35"/>
      <c r="U126" s="35"/>
      <c r="V126" s="35"/>
      <c r="W126" s="35"/>
      <c r="X126" s="35"/>
      <c r="Y126" s="35"/>
      <c r="Z126" s="35"/>
    </row>
    <row r="127" spans="1:26" ht="19.5" customHeight="1">
      <c r="A127" s="325" t="s">
        <v>441</v>
      </c>
      <c r="B127" s="326"/>
      <c r="C127" s="327">
        <v>4000000</v>
      </c>
      <c r="D127" s="328"/>
      <c r="E127" s="328"/>
      <c r="F127" s="329"/>
      <c r="G127" s="327">
        <f aca="true" t="shared" si="2" ref="G127:M127">SUM(G122:G126)</f>
        <v>0</v>
      </c>
      <c r="H127" s="327">
        <f t="shared" si="2"/>
        <v>0</v>
      </c>
      <c r="I127" s="327">
        <f t="shared" si="2"/>
        <v>0</v>
      </c>
      <c r="J127" s="327">
        <f t="shared" si="2"/>
        <v>0</v>
      </c>
      <c r="K127" s="327">
        <f t="shared" si="2"/>
        <v>3961244</v>
      </c>
      <c r="L127" s="330">
        <f t="shared" si="2"/>
        <v>38756</v>
      </c>
      <c r="M127" s="330">
        <f t="shared" si="2"/>
        <v>3964820</v>
      </c>
      <c r="N127" s="331"/>
      <c r="O127" s="228"/>
      <c r="Q127" s="33"/>
      <c r="R127" s="35"/>
      <c r="T127" s="35"/>
      <c r="U127" s="35"/>
      <c r="V127" s="35"/>
      <c r="W127" s="35"/>
      <c r="X127" s="35"/>
      <c r="Y127" s="35"/>
      <c r="Z127" s="35"/>
    </row>
    <row r="128" spans="1:26" ht="34.5" customHeight="1">
      <c r="A128" s="103" t="s">
        <v>318</v>
      </c>
      <c r="B128" s="264" t="s">
        <v>340</v>
      </c>
      <c r="C128" s="387">
        <v>30968000</v>
      </c>
      <c r="D128" s="105" t="s">
        <v>319</v>
      </c>
      <c r="E128" s="104" t="s">
        <v>317</v>
      </c>
      <c r="F128" s="283" t="s">
        <v>320</v>
      </c>
      <c r="G128" s="66">
        <v>0</v>
      </c>
      <c r="H128" s="66">
        <v>0</v>
      </c>
      <c r="I128" s="66">
        <v>0</v>
      </c>
      <c r="J128" s="66">
        <v>0</v>
      </c>
      <c r="K128" s="41">
        <v>4000000</v>
      </c>
      <c r="L128" s="41">
        <v>0</v>
      </c>
      <c r="M128" s="102">
        <v>18020000</v>
      </c>
      <c r="N128" s="60" t="s">
        <v>321</v>
      </c>
      <c r="O128" s="114"/>
      <c r="Q128" s="33"/>
      <c r="R128" s="35"/>
      <c r="T128" s="35"/>
      <c r="U128" s="35"/>
      <c r="V128" s="35"/>
      <c r="W128" s="35"/>
      <c r="X128" s="35"/>
      <c r="Y128" s="35"/>
      <c r="Z128" s="35"/>
    </row>
    <row r="129" spans="1:26" ht="34.5" customHeight="1">
      <c r="A129" s="103" t="s">
        <v>339</v>
      </c>
      <c r="B129" s="264" t="s">
        <v>340</v>
      </c>
      <c r="C129" s="388"/>
      <c r="D129" s="105" t="s">
        <v>319</v>
      </c>
      <c r="E129" s="104" t="s">
        <v>338</v>
      </c>
      <c r="F129" s="283" t="s">
        <v>341</v>
      </c>
      <c r="G129" s="66">
        <v>2739042</v>
      </c>
      <c r="H129" s="66">
        <v>2317725</v>
      </c>
      <c r="I129" s="66">
        <v>0</v>
      </c>
      <c r="J129" s="206">
        <v>0</v>
      </c>
      <c r="K129" s="41">
        <v>2021317</v>
      </c>
      <c r="L129" s="59">
        <v>0</v>
      </c>
      <c r="M129" s="59">
        <v>34929160</v>
      </c>
      <c r="N129" s="60" t="s">
        <v>701</v>
      </c>
      <c r="O129" s="114"/>
      <c r="Q129" s="33"/>
      <c r="R129" s="35"/>
      <c r="T129" s="35"/>
      <c r="U129" s="35"/>
      <c r="V129" s="35"/>
      <c r="W129" s="35"/>
      <c r="X129" s="35"/>
      <c r="Y129" s="35"/>
      <c r="Z129" s="35"/>
    </row>
    <row r="130" spans="1:38" s="36" customFormat="1" ht="34.5" customHeight="1">
      <c r="A130" s="103" t="s">
        <v>346</v>
      </c>
      <c r="B130" s="264" t="s">
        <v>347</v>
      </c>
      <c r="C130" s="388"/>
      <c r="D130" s="105" t="s">
        <v>319</v>
      </c>
      <c r="E130" s="104" t="s">
        <v>345</v>
      </c>
      <c r="F130" s="283" t="s">
        <v>348</v>
      </c>
      <c r="G130" s="66">
        <v>0</v>
      </c>
      <c r="H130" s="66">
        <v>0</v>
      </c>
      <c r="I130" s="66">
        <v>0</v>
      </c>
      <c r="J130" s="66">
        <v>0</v>
      </c>
      <c r="K130" s="66">
        <v>3000000</v>
      </c>
      <c r="L130" s="106">
        <v>0</v>
      </c>
      <c r="M130" s="106">
        <v>49814199</v>
      </c>
      <c r="N130" s="107" t="s">
        <v>342</v>
      </c>
      <c r="O130" s="114"/>
      <c r="Q130" s="33"/>
      <c r="R130" s="35"/>
      <c r="T130" s="35"/>
      <c r="U130" s="35"/>
      <c r="V130" s="35"/>
      <c r="W130" s="35"/>
      <c r="X130" s="35"/>
      <c r="Y130" s="35"/>
      <c r="Z130" s="35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80" s="3" customFormat="1" ht="34.5" customHeight="1">
      <c r="A131" s="103" t="s">
        <v>371</v>
      </c>
      <c r="B131" s="264" t="s">
        <v>347</v>
      </c>
      <c r="C131" s="388"/>
      <c r="D131" s="105" t="s">
        <v>319</v>
      </c>
      <c r="E131" s="104" t="s">
        <v>439</v>
      </c>
      <c r="F131" s="283" t="s">
        <v>348</v>
      </c>
      <c r="G131" s="66">
        <v>0</v>
      </c>
      <c r="H131" s="66">
        <v>0</v>
      </c>
      <c r="I131" s="66">
        <v>0</v>
      </c>
      <c r="J131" s="66">
        <v>0</v>
      </c>
      <c r="K131" s="41">
        <v>4000000</v>
      </c>
      <c r="L131" s="59">
        <v>0</v>
      </c>
      <c r="M131" s="106">
        <v>20000000</v>
      </c>
      <c r="N131" s="60" t="s">
        <v>321</v>
      </c>
      <c r="O131" s="114"/>
      <c r="P131" s="36"/>
      <c r="Q131" s="33"/>
      <c r="R131" s="35"/>
      <c r="S131" s="36"/>
      <c r="T131" s="35"/>
      <c r="U131" s="35"/>
      <c r="V131" s="35"/>
      <c r="W131" s="35"/>
      <c r="X131" s="35"/>
      <c r="Y131" s="35"/>
      <c r="Z131" s="35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</row>
    <row r="132" spans="1:26" ht="34.5" customHeight="1">
      <c r="A132" s="10" t="s">
        <v>322</v>
      </c>
      <c r="B132" s="265" t="s">
        <v>347</v>
      </c>
      <c r="C132" s="388"/>
      <c r="D132" s="16" t="s">
        <v>319</v>
      </c>
      <c r="E132" s="17" t="s">
        <v>377</v>
      </c>
      <c r="F132" s="289" t="s">
        <v>378</v>
      </c>
      <c r="G132" s="66">
        <v>0</v>
      </c>
      <c r="H132" s="66">
        <v>0</v>
      </c>
      <c r="I132" s="66">
        <v>0</v>
      </c>
      <c r="J132" s="66">
        <v>0</v>
      </c>
      <c r="K132" s="41">
        <v>2000000</v>
      </c>
      <c r="L132" s="59">
        <v>0</v>
      </c>
      <c r="M132" s="102">
        <v>26800000</v>
      </c>
      <c r="N132" s="60" t="s">
        <v>342</v>
      </c>
      <c r="O132" s="114"/>
      <c r="Q132" s="33"/>
      <c r="R132" s="35"/>
      <c r="T132" s="35"/>
      <c r="U132" s="35"/>
      <c r="V132" s="35"/>
      <c r="W132" s="35"/>
      <c r="X132" s="35"/>
      <c r="Y132" s="35"/>
      <c r="Z132" s="35"/>
    </row>
    <row r="133" spans="1:26" ht="34.5" customHeight="1">
      <c r="A133" s="100" t="s">
        <v>383</v>
      </c>
      <c r="B133" s="266" t="s">
        <v>584</v>
      </c>
      <c r="C133" s="388"/>
      <c r="D133" s="18" t="s">
        <v>319</v>
      </c>
      <c r="E133" s="101" t="s">
        <v>382</v>
      </c>
      <c r="F133" s="290" t="s">
        <v>384</v>
      </c>
      <c r="G133" s="66">
        <v>0</v>
      </c>
      <c r="H133" s="66">
        <v>0</v>
      </c>
      <c r="I133" s="66">
        <v>0</v>
      </c>
      <c r="J133" s="66">
        <v>0</v>
      </c>
      <c r="K133" s="41">
        <v>10368000</v>
      </c>
      <c r="L133" s="59">
        <v>0</v>
      </c>
      <c r="M133" s="102">
        <v>48567789</v>
      </c>
      <c r="N133" s="60" t="s">
        <v>342</v>
      </c>
      <c r="O133" s="114"/>
      <c r="Q133" s="33"/>
      <c r="R133" s="35"/>
      <c r="T133" s="35"/>
      <c r="U133" s="35"/>
      <c r="V133" s="35"/>
      <c r="W133" s="35"/>
      <c r="X133" s="35"/>
      <c r="Y133" s="35"/>
      <c r="Z133" s="35"/>
    </row>
    <row r="134" spans="1:26" ht="34.5" customHeight="1">
      <c r="A134" s="10" t="s">
        <v>327</v>
      </c>
      <c r="B134" s="265" t="s">
        <v>340</v>
      </c>
      <c r="C134" s="388"/>
      <c r="D134" s="16" t="s">
        <v>319</v>
      </c>
      <c r="E134" s="17" t="s">
        <v>379</v>
      </c>
      <c r="F134" s="289" t="s">
        <v>320</v>
      </c>
      <c r="G134" s="66">
        <v>0</v>
      </c>
      <c r="H134" s="66">
        <v>395951</v>
      </c>
      <c r="I134" s="66">
        <v>0</v>
      </c>
      <c r="J134" s="66">
        <v>0</v>
      </c>
      <c r="K134" s="41">
        <v>5604049</v>
      </c>
      <c r="L134" s="59">
        <v>0</v>
      </c>
      <c r="M134" s="59">
        <v>22201000</v>
      </c>
      <c r="N134" s="60" t="s">
        <v>702</v>
      </c>
      <c r="O134" s="114"/>
      <c r="Q134" s="33"/>
      <c r="R134" s="35"/>
      <c r="T134" s="35"/>
      <c r="U134" s="35"/>
      <c r="V134" s="35"/>
      <c r="W134" s="35"/>
      <c r="X134" s="35"/>
      <c r="Y134" s="35"/>
      <c r="Z134" s="35"/>
    </row>
    <row r="135" spans="1:26" ht="19.5" customHeight="1">
      <c r="A135" s="246" t="s">
        <v>569</v>
      </c>
      <c r="B135" s="267"/>
      <c r="C135" s="63">
        <f>C128+C127</f>
        <v>34968000</v>
      </c>
      <c r="D135" s="25"/>
      <c r="E135" s="24"/>
      <c r="F135" s="291"/>
      <c r="G135" s="63">
        <f>SUM(G128:G134)+G127</f>
        <v>2739042</v>
      </c>
      <c r="H135" s="63">
        <f>SUM(H128:H134)+H127</f>
        <v>2713676</v>
      </c>
      <c r="I135" s="63">
        <f>SUM(I128:I134)+I127</f>
        <v>0</v>
      </c>
      <c r="J135" s="63">
        <f>J127+SUM(J128:J134)</f>
        <v>0</v>
      </c>
      <c r="K135" s="63">
        <f>SUM(K128:K134)+K127</f>
        <v>34954610</v>
      </c>
      <c r="L135" s="57">
        <f>SUM(L128:L134)+L127</f>
        <v>38756</v>
      </c>
      <c r="M135" s="62">
        <f>SUM(M128:M134)+M127</f>
        <v>224296968</v>
      </c>
      <c r="N135" s="64"/>
      <c r="O135" s="228"/>
      <c r="Q135" s="33"/>
      <c r="R135" s="35"/>
      <c r="T135" s="35"/>
      <c r="U135" s="35"/>
      <c r="V135" s="35"/>
      <c r="W135" s="35"/>
      <c r="X135" s="35"/>
      <c r="Y135" s="35"/>
      <c r="Z135" s="35"/>
    </row>
    <row r="136" spans="1:26" ht="34.5" customHeight="1">
      <c r="A136" s="178" t="s">
        <v>407</v>
      </c>
      <c r="B136" s="258" t="s">
        <v>365</v>
      </c>
      <c r="C136" s="403">
        <v>26582000</v>
      </c>
      <c r="D136" s="111" t="s">
        <v>328</v>
      </c>
      <c r="E136" s="111" t="s">
        <v>412</v>
      </c>
      <c r="F136" s="286" t="s">
        <v>507</v>
      </c>
      <c r="G136" s="65">
        <v>0</v>
      </c>
      <c r="H136" s="65">
        <v>0</v>
      </c>
      <c r="I136" s="65">
        <v>0</v>
      </c>
      <c r="J136" s="65">
        <v>0</v>
      </c>
      <c r="K136" s="65">
        <v>2400000</v>
      </c>
      <c r="L136" s="355">
        <v>11580580</v>
      </c>
      <c r="M136" s="121">
        <f>K136</f>
        <v>2400000</v>
      </c>
      <c r="N136" s="122">
        <v>2011</v>
      </c>
      <c r="O136" s="114"/>
      <c r="Q136" s="33"/>
      <c r="R136" s="35"/>
      <c r="T136" s="35"/>
      <c r="U136" s="35"/>
      <c r="V136" s="35"/>
      <c r="W136" s="35"/>
      <c r="X136" s="35"/>
      <c r="Y136" s="35"/>
      <c r="Z136" s="35"/>
    </row>
    <row r="137" spans="1:26" ht="34.5" customHeight="1">
      <c r="A137" s="178" t="s">
        <v>407</v>
      </c>
      <c r="B137" s="258" t="s">
        <v>365</v>
      </c>
      <c r="C137" s="361"/>
      <c r="D137" s="111" t="s">
        <v>328</v>
      </c>
      <c r="E137" s="111" t="s">
        <v>413</v>
      </c>
      <c r="F137" s="286" t="s">
        <v>508</v>
      </c>
      <c r="G137" s="120">
        <v>0</v>
      </c>
      <c r="H137" s="65">
        <v>0</v>
      </c>
      <c r="I137" s="65">
        <v>0</v>
      </c>
      <c r="J137" s="41">
        <v>0</v>
      </c>
      <c r="K137" s="120">
        <v>4872540</v>
      </c>
      <c r="L137" s="361"/>
      <c r="M137" s="121">
        <f>K137</f>
        <v>4872540</v>
      </c>
      <c r="N137" s="122">
        <v>2011</v>
      </c>
      <c r="O137" s="114"/>
      <c r="Q137" s="33"/>
      <c r="R137" s="35"/>
      <c r="T137" s="35"/>
      <c r="U137" s="35"/>
      <c r="V137" s="35"/>
      <c r="W137" s="35"/>
      <c r="X137" s="35"/>
      <c r="Y137" s="35"/>
      <c r="Z137" s="35"/>
    </row>
    <row r="138" spans="1:26" ht="34.5" customHeight="1">
      <c r="A138" s="178" t="s">
        <v>407</v>
      </c>
      <c r="B138" s="258" t="s">
        <v>365</v>
      </c>
      <c r="C138" s="361"/>
      <c r="D138" s="111" t="s">
        <v>328</v>
      </c>
      <c r="E138" s="111" t="s">
        <v>414</v>
      </c>
      <c r="F138" s="286" t="s">
        <v>409</v>
      </c>
      <c r="G138" s="120">
        <v>0</v>
      </c>
      <c r="H138" s="65">
        <v>0</v>
      </c>
      <c r="I138" s="65">
        <v>0</v>
      </c>
      <c r="J138" s="41">
        <v>0</v>
      </c>
      <c r="K138" s="120">
        <v>1665430</v>
      </c>
      <c r="L138" s="361"/>
      <c r="M138" s="121">
        <f>K138</f>
        <v>1665430</v>
      </c>
      <c r="N138" s="122">
        <v>2011</v>
      </c>
      <c r="O138" s="114"/>
      <c r="Q138" s="33"/>
      <c r="R138" s="35"/>
      <c r="T138" s="35"/>
      <c r="U138" s="35"/>
      <c r="V138" s="35"/>
      <c r="W138" s="35"/>
      <c r="X138" s="35"/>
      <c r="Y138" s="35"/>
      <c r="Z138" s="35"/>
    </row>
    <row r="139" spans="1:26" ht="34.5" customHeight="1">
      <c r="A139" s="119" t="s">
        <v>614</v>
      </c>
      <c r="B139" s="258" t="s">
        <v>365</v>
      </c>
      <c r="C139" s="361"/>
      <c r="D139" s="118" t="s">
        <v>612</v>
      </c>
      <c r="E139" s="118" t="s">
        <v>613</v>
      </c>
      <c r="F139" s="286" t="s">
        <v>509</v>
      </c>
      <c r="G139" s="120">
        <v>0</v>
      </c>
      <c r="H139" s="65">
        <v>0</v>
      </c>
      <c r="I139" s="65">
        <v>0</v>
      </c>
      <c r="J139" s="41">
        <v>0</v>
      </c>
      <c r="K139" s="120">
        <v>4000000</v>
      </c>
      <c r="L139" s="348"/>
      <c r="M139" s="121">
        <f>K139</f>
        <v>4000000</v>
      </c>
      <c r="N139" s="122">
        <v>2011</v>
      </c>
      <c r="O139" s="114"/>
      <c r="Q139" s="33"/>
      <c r="R139" s="35"/>
      <c r="T139" s="35"/>
      <c r="U139" s="35"/>
      <c r="V139" s="35"/>
      <c r="W139" s="35"/>
      <c r="X139" s="35"/>
      <c r="Y139" s="35"/>
      <c r="Z139" s="35"/>
    </row>
    <row r="140" spans="1:26" ht="34.5" customHeight="1">
      <c r="A140" s="178" t="s">
        <v>410</v>
      </c>
      <c r="B140" s="258" t="s">
        <v>325</v>
      </c>
      <c r="C140" s="348"/>
      <c r="D140" s="111" t="s">
        <v>328</v>
      </c>
      <c r="E140" s="111" t="s">
        <v>411</v>
      </c>
      <c r="F140" s="286" t="s">
        <v>328</v>
      </c>
      <c r="G140" s="120">
        <v>0</v>
      </c>
      <c r="H140" s="65">
        <v>401000</v>
      </c>
      <c r="I140" s="65">
        <v>0</v>
      </c>
      <c r="J140" s="41">
        <v>0</v>
      </c>
      <c r="K140" s="120">
        <v>1500000</v>
      </c>
      <c r="L140" s="123">
        <v>162450</v>
      </c>
      <c r="M140" s="203">
        <f>K140+H140+L140</f>
        <v>2063450</v>
      </c>
      <c r="N140" s="122">
        <v>2011</v>
      </c>
      <c r="O140" s="114"/>
      <c r="Q140" s="33"/>
      <c r="R140" s="35"/>
      <c r="T140" s="35"/>
      <c r="U140" s="35"/>
      <c r="V140" s="35"/>
      <c r="W140" s="35"/>
      <c r="X140" s="35"/>
      <c r="Y140" s="35"/>
      <c r="Z140" s="35"/>
    </row>
    <row r="141" spans="1:26" ht="19.5" customHeight="1">
      <c r="A141" s="23" t="s">
        <v>442</v>
      </c>
      <c r="B141" s="267"/>
      <c r="C141" s="63">
        <f>SUM(C136:C139)</f>
        <v>26582000</v>
      </c>
      <c r="D141" s="25"/>
      <c r="E141" s="24"/>
      <c r="F141" s="292"/>
      <c r="G141" s="57">
        <f>SUM(G136:G139)</f>
        <v>0</v>
      </c>
      <c r="H141" s="57">
        <f>SUM(H136:H140)</f>
        <v>401000</v>
      </c>
      <c r="I141" s="57">
        <f>SUM(I136:I139)</f>
        <v>0</v>
      </c>
      <c r="J141" s="57">
        <f>SUM(J136:J139)</f>
        <v>0</v>
      </c>
      <c r="K141" s="57">
        <f>SUM(K136:K140)</f>
        <v>14437970</v>
      </c>
      <c r="L141" s="57">
        <f>SUM(L136:L140)</f>
        <v>11743030</v>
      </c>
      <c r="M141" s="57">
        <f>SUM(M136:M140)</f>
        <v>15001420</v>
      </c>
      <c r="N141" s="64"/>
      <c r="O141" s="228"/>
      <c r="Q141" s="33"/>
      <c r="R141" s="35"/>
      <c r="T141" s="35"/>
      <c r="U141" s="35"/>
      <c r="V141" s="35"/>
      <c r="W141" s="35"/>
      <c r="X141" s="35"/>
      <c r="Y141" s="35"/>
      <c r="Z141" s="35"/>
    </row>
    <row r="142" spans="1:26" ht="34.5" customHeight="1">
      <c r="A142" s="247" t="s">
        <v>391</v>
      </c>
      <c r="B142" s="268"/>
      <c r="C142" s="207"/>
      <c r="D142" s="13"/>
      <c r="E142" s="13"/>
      <c r="F142" s="293"/>
      <c r="G142" s="67"/>
      <c r="H142" s="67"/>
      <c r="I142" s="67"/>
      <c r="J142" s="67"/>
      <c r="K142" s="67"/>
      <c r="L142" s="67"/>
      <c r="M142" s="67"/>
      <c r="N142" s="68"/>
      <c r="O142" s="114"/>
      <c r="Q142" s="33"/>
      <c r="R142" s="35"/>
      <c r="T142" s="35"/>
      <c r="U142" s="35"/>
      <c r="V142" s="35"/>
      <c r="W142" s="35"/>
      <c r="X142" s="35"/>
      <c r="Y142" s="35"/>
      <c r="Z142" s="35"/>
    </row>
    <row r="143" spans="1:26" ht="34.5" customHeight="1">
      <c r="A143" s="317" t="s">
        <v>392</v>
      </c>
      <c r="B143" s="269" t="s">
        <v>300</v>
      </c>
      <c r="C143" s="401">
        <v>12000000</v>
      </c>
      <c r="D143" s="127" t="s">
        <v>329</v>
      </c>
      <c r="E143" s="309" t="s">
        <v>516</v>
      </c>
      <c r="F143" s="294" t="s">
        <v>517</v>
      </c>
      <c r="G143" s="130">
        <v>0</v>
      </c>
      <c r="H143" s="130">
        <v>0</v>
      </c>
      <c r="I143" s="356">
        <v>1916761</v>
      </c>
      <c r="J143" s="130">
        <v>0</v>
      </c>
      <c r="K143" s="129">
        <v>200000</v>
      </c>
      <c r="L143" s="356">
        <v>0</v>
      </c>
      <c r="M143" s="129">
        <v>200000</v>
      </c>
      <c r="N143" s="163">
        <v>2011</v>
      </c>
      <c r="O143" s="114"/>
      <c r="Q143" s="33"/>
      <c r="R143" s="35"/>
      <c r="T143" s="35"/>
      <c r="U143" s="35"/>
      <c r="V143" s="35"/>
      <c r="W143" s="35"/>
      <c r="X143" s="35"/>
      <c r="Y143" s="35"/>
      <c r="Z143" s="35"/>
    </row>
    <row r="144" spans="1:26" ht="34.5" customHeight="1">
      <c r="A144" s="317" t="s">
        <v>392</v>
      </c>
      <c r="B144" s="269" t="s">
        <v>300</v>
      </c>
      <c r="C144" s="400"/>
      <c r="D144" s="127" t="s">
        <v>329</v>
      </c>
      <c r="E144" s="309" t="s">
        <v>518</v>
      </c>
      <c r="F144" s="294" t="s">
        <v>396</v>
      </c>
      <c r="G144" s="130">
        <v>0</v>
      </c>
      <c r="H144" s="130">
        <v>0</v>
      </c>
      <c r="I144" s="357"/>
      <c r="J144" s="130">
        <v>0</v>
      </c>
      <c r="K144" s="129">
        <v>72350</v>
      </c>
      <c r="L144" s="357"/>
      <c r="M144" s="129">
        <v>72350</v>
      </c>
      <c r="N144" s="163">
        <v>2011</v>
      </c>
      <c r="O144" s="114"/>
      <c r="Q144" s="33"/>
      <c r="R144" s="35"/>
      <c r="T144" s="35"/>
      <c r="U144" s="35"/>
      <c r="V144" s="35"/>
      <c r="W144" s="35"/>
      <c r="X144" s="35"/>
      <c r="Y144" s="35"/>
      <c r="Z144" s="35"/>
    </row>
    <row r="145" spans="1:26" ht="34.5" customHeight="1">
      <c r="A145" s="317" t="s">
        <v>392</v>
      </c>
      <c r="B145" s="269" t="s">
        <v>300</v>
      </c>
      <c r="C145" s="400"/>
      <c r="D145" s="127" t="s">
        <v>329</v>
      </c>
      <c r="E145" s="309" t="s">
        <v>520</v>
      </c>
      <c r="F145" s="294" t="s">
        <v>315</v>
      </c>
      <c r="G145" s="130">
        <v>0</v>
      </c>
      <c r="H145" s="130">
        <v>0</v>
      </c>
      <c r="I145" s="357"/>
      <c r="J145" s="130">
        <v>0</v>
      </c>
      <c r="K145" s="129">
        <v>1752280</v>
      </c>
      <c r="L145" s="357"/>
      <c r="M145" s="129">
        <v>1752280</v>
      </c>
      <c r="N145" s="163">
        <v>2011</v>
      </c>
      <c r="O145" s="114"/>
      <c r="Q145" s="33"/>
      <c r="R145" s="35"/>
      <c r="T145" s="35"/>
      <c r="U145" s="35"/>
      <c r="V145" s="35"/>
      <c r="W145" s="35"/>
      <c r="X145" s="35"/>
      <c r="Y145" s="35"/>
      <c r="Z145" s="35"/>
    </row>
    <row r="146" spans="1:26" ht="34.5" customHeight="1">
      <c r="A146" s="317" t="s">
        <v>392</v>
      </c>
      <c r="B146" s="269" t="s">
        <v>300</v>
      </c>
      <c r="C146" s="400"/>
      <c r="D146" s="127" t="s">
        <v>329</v>
      </c>
      <c r="E146" s="309" t="s">
        <v>521</v>
      </c>
      <c r="F146" s="294" t="s">
        <v>315</v>
      </c>
      <c r="G146" s="130">
        <v>0</v>
      </c>
      <c r="H146" s="130">
        <v>0</v>
      </c>
      <c r="I146" s="357"/>
      <c r="J146" s="130">
        <v>0</v>
      </c>
      <c r="K146" s="129">
        <v>1813000</v>
      </c>
      <c r="L146" s="357"/>
      <c r="M146" s="129">
        <v>1813000</v>
      </c>
      <c r="N146" s="163">
        <v>2011</v>
      </c>
      <c r="O146" s="114"/>
      <c r="Q146" s="33"/>
      <c r="R146" s="35"/>
      <c r="T146" s="35"/>
      <c r="U146" s="35"/>
      <c r="V146" s="35"/>
      <c r="W146" s="35"/>
      <c r="X146" s="35"/>
      <c r="Y146" s="35"/>
      <c r="Z146" s="35"/>
    </row>
    <row r="147" spans="1:26" ht="34.5" customHeight="1">
      <c r="A147" s="317" t="s">
        <v>392</v>
      </c>
      <c r="B147" s="269" t="s">
        <v>300</v>
      </c>
      <c r="C147" s="400"/>
      <c r="D147" s="127" t="s">
        <v>329</v>
      </c>
      <c r="E147" s="309" t="s">
        <v>524</v>
      </c>
      <c r="F147" s="294" t="s">
        <v>500</v>
      </c>
      <c r="G147" s="130">
        <v>0</v>
      </c>
      <c r="H147" s="130">
        <v>0</v>
      </c>
      <c r="I147" s="357"/>
      <c r="J147" s="130">
        <v>0</v>
      </c>
      <c r="K147" s="129">
        <v>1100000</v>
      </c>
      <c r="L147" s="357"/>
      <c r="M147" s="129">
        <v>1100000</v>
      </c>
      <c r="N147" s="163">
        <v>2011</v>
      </c>
      <c r="O147" s="114"/>
      <c r="Q147" s="33"/>
      <c r="R147" s="35"/>
      <c r="T147" s="35"/>
      <c r="U147" s="35"/>
      <c r="V147" s="35"/>
      <c r="W147" s="35"/>
      <c r="X147" s="35"/>
      <c r="Y147" s="35"/>
      <c r="Z147" s="35"/>
    </row>
    <row r="148" spans="1:26" ht="34.5" customHeight="1">
      <c r="A148" s="317" t="s">
        <v>392</v>
      </c>
      <c r="B148" s="269" t="s">
        <v>300</v>
      </c>
      <c r="C148" s="400"/>
      <c r="D148" s="127" t="s">
        <v>329</v>
      </c>
      <c r="E148" s="309" t="s">
        <v>525</v>
      </c>
      <c r="F148" s="294" t="s">
        <v>396</v>
      </c>
      <c r="G148" s="130">
        <v>0</v>
      </c>
      <c r="H148" s="130">
        <v>0</v>
      </c>
      <c r="I148" s="357"/>
      <c r="J148" s="130">
        <v>0</v>
      </c>
      <c r="K148" s="129">
        <v>500000</v>
      </c>
      <c r="L148" s="357"/>
      <c r="M148" s="129">
        <v>500000</v>
      </c>
      <c r="N148" s="163">
        <v>2011</v>
      </c>
      <c r="O148" s="114"/>
      <c r="Q148" s="33"/>
      <c r="R148" s="35"/>
      <c r="T148" s="35"/>
      <c r="U148" s="35"/>
      <c r="V148" s="35"/>
      <c r="W148" s="35"/>
      <c r="X148" s="35"/>
      <c r="Y148" s="35"/>
      <c r="Z148" s="35"/>
    </row>
    <row r="149" spans="1:80" s="30" customFormat="1" ht="34.5" customHeight="1">
      <c r="A149" s="317" t="s">
        <v>392</v>
      </c>
      <c r="B149" s="269" t="s">
        <v>300</v>
      </c>
      <c r="C149" s="400"/>
      <c r="D149" s="127" t="s">
        <v>329</v>
      </c>
      <c r="E149" s="309" t="s">
        <v>395</v>
      </c>
      <c r="F149" s="294" t="s">
        <v>396</v>
      </c>
      <c r="G149" s="130">
        <v>0</v>
      </c>
      <c r="H149" s="130">
        <v>0</v>
      </c>
      <c r="I149" s="357"/>
      <c r="J149" s="130">
        <v>0</v>
      </c>
      <c r="K149" s="129">
        <v>600000</v>
      </c>
      <c r="L149" s="357"/>
      <c r="M149" s="129">
        <v>600000</v>
      </c>
      <c r="N149" s="163">
        <v>2011</v>
      </c>
      <c r="O149" s="114"/>
      <c r="P149" s="36"/>
      <c r="Q149" s="33"/>
      <c r="R149" s="35"/>
      <c r="S149" s="36"/>
      <c r="T149" s="35"/>
      <c r="U149" s="35"/>
      <c r="V149" s="35"/>
      <c r="W149" s="35"/>
      <c r="X149" s="35"/>
      <c r="Y149" s="35"/>
      <c r="Z149" s="35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</row>
    <row r="150" spans="1:80" s="7" customFormat="1" ht="34.5" customHeight="1">
      <c r="A150" s="317" t="s">
        <v>392</v>
      </c>
      <c r="B150" s="269" t="s">
        <v>300</v>
      </c>
      <c r="C150" s="400"/>
      <c r="D150" s="127" t="s">
        <v>329</v>
      </c>
      <c r="E150" s="309" t="s">
        <v>527</v>
      </c>
      <c r="F150" s="294" t="s">
        <v>315</v>
      </c>
      <c r="G150" s="130">
        <v>0</v>
      </c>
      <c r="H150" s="130">
        <v>0</v>
      </c>
      <c r="I150" s="357"/>
      <c r="J150" s="130">
        <v>0</v>
      </c>
      <c r="K150" s="129">
        <v>1807291</v>
      </c>
      <c r="L150" s="357"/>
      <c r="M150" s="129">
        <v>1807291</v>
      </c>
      <c r="N150" s="163">
        <v>2011</v>
      </c>
      <c r="O150" s="114"/>
      <c r="P150" s="36"/>
      <c r="Q150" s="33"/>
      <c r="R150" s="35"/>
      <c r="S150" s="36"/>
      <c r="T150" s="35"/>
      <c r="U150" s="35"/>
      <c r="V150" s="35"/>
      <c r="W150" s="35"/>
      <c r="X150" s="35"/>
      <c r="Y150" s="35"/>
      <c r="Z150" s="35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</row>
    <row r="151" spans="1:254" s="7" customFormat="1" ht="34.5" customHeight="1">
      <c r="A151" s="318" t="s">
        <v>392</v>
      </c>
      <c r="B151" s="269" t="s">
        <v>300</v>
      </c>
      <c r="C151" s="400"/>
      <c r="D151" s="128" t="s">
        <v>329</v>
      </c>
      <c r="E151" s="202" t="s">
        <v>532</v>
      </c>
      <c r="F151" s="295" t="s">
        <v>192</v>
      </c>
      <c r="G151" s="124">
        <v>0</v>
      </c>
      <c r="H151" s="124">
        <v>0</v>
      </c>
      <c r="I151" s="357"/>
      <c r="J151" s="130">
        <v>0</v>
      </c>
      <c r="K151" s="125">
        <v>700000</v>
      </c>
      <c r="L151" s="357"/>
      <c r="M151" s="125">
        <v>700000</v>
      </c>
      <c r="N151" s="163">
        <v>2011</v>
      </c>
      <c r="O151" s="114"/>
      <c r="P151" s="36"/>
      <c r="Q151" s="33"/>
      <c r="R151" s="35"/>
      <c r="S151" s="36"/>
      <c r="T151" s="35"/>
      <c r="U151" s="35"/>
      <c r="V151" s="35"/>
      <c r="W151" s="35"/>
      <c r="X151" s="35"/>
      <c r="Y151" s="35"/>
      <c r="Z151" s="35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1:254" s="7" customFormat="1" ht="34.5" customHeight="1">
      <c r="A152" s="318" t="s">
        <v>392</v>
      </c>
      <c r="B152" s="269" t="s">
        <v>300</v>
      </c>
      <c r="C152" s="400"/>
      <c r="D152" s="128" t="s">
        <v>329</v>
      </c>
      <c r="E152" s="202" t="s">
        <v>533</v>
      </c>
      <c r="F152" s="295" t="s">
        <v>397</v>
      </c>
      <c r="G152" s="124">
        <v>0</v>
      </c>
      <c r="H152" s="124">
        <v>0</v>
      </c>
      <c r="I152" s="357"/>
      <c r="J152" s="130">
        <v>0</v>
      </c>
      <c r="K152" s="125">
        <v>900000</v>
      </c>
      <c r="L152" s="357"/>
      <c r="M152" s="125">
        <v>900000</v>
      </c>
      <c r="N152" s="163">
        <v>2011</v>
      </c>
      <c r="O152" s="114"/>
      <c r="P152" s="36"/>
      <c r="Q152" s="33"/>
      <c r="R152" s="35"/>
      <c r="S152" s="36"/>
      <c r="T152" s="35"/>
      <c r="U152" s="35"/>
      <c r="V152" s="35"/>
      <c r="W152" s="35"/>
      <c r="X152" s="35"/>
      <c r="Y152" s="35"/>
      <c r="Z152" s="35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1:254" s="7" customFormat="1" ht="34.5" customHeight="1">
      <c r="A153" s="318" t="s">
        <v>392</v>
      </c>
      <c r="B153" s="269" t="s">
        <v>300</v>
      </c>
      <c r="C153" s="400"/>
      <c r="D153" s="128" t="s">
        <v>329</v>
      </c>
      <c r="E153" s="202" t="s">
        <v>543</v>
      </c>
      <c r="F153" s="295" t="s">
        <v>187</v>
      </c>
      <c r="G153" s="124">
        <v>0</v>
      </c>
      <c r="H153" s="124">
        <v>0</v>
      </c>
      <c r="I153" s="357"/>
      <c r="J153" s="130">
        <v>0</v>
      </c>
      <c r="K153" s="125">
        <v>570000</v>
      </c>
      <c r="L153" s="357"/>
      <c r="M153" s="125">
        <v>570000</v>
      </c>
      <c r="N153" s="163">
        <v>2011</v>
      </c>
      <c r="O153" s="114"/>
      <c r="P153" s="36"/>
      <c r="Q153" s="33"/>
      <c r="R153" s="35"/>
      <c r="S153" s="36"/>
      <c r="T153" s="35"/>
      <c r="U153" s="35"/>
      <c r="V153" s="35"/>
      <c r="W153" s="35"/>
      <c r="X153" s="35"/>
      <c r="Y153" s="35"/>
      <c r="Z153" s="35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spans="1:38" s="36" customFormat="1" ht="34.5" customHeight="1">
      <c r="A154" s="318" t="s">
        <v>392</v>
      </c>
      <c r="B154" s="269" t="s">
        <v>300</v>
      </c>
      <c r="C154" s="400"/>
      <c r="D154" s="128" t="s">
        <v>329</v>
      </c>
      <c r="E154" s="202" t="s">
        <v>544</v>
      </c>
      <c r="F154" s="295" t="s">
        <v>607</v>
      </c>
      <c r="G154" s="124">
        <v>0</v>
      </c>
      <c r="H154" s="124">
        <v>0</v>
      </c>
      <c r="I154" s="357"/>
      <c r="J154" s="130">
        <v>0</v>
      </c>
      <c r="K154" s="125">
        <v>1776840</v>
      </c>
      <c r="L154" s="357"/>
      <c r="M154" s="125">
        <v>1776840</v>
      </c>
      <c r="N154" s="163">
        <v>2011</v>
      </c>
      <c r="O154" s="114"/>
      <c r="Q154" s="33"/>
      <c r="R154" s="35"/>
      <c r="T154" s="35"/>
      <c r="U154" s="35"/>
      <c r="V154" s="35"/>
      <c r="W154" s="35"/>
      <c r="X154" s="35"/>
      <c r="Y154" s="35"/>
      <c r="Z154" s="35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6" customFormat="1" ht="34.5" customHeight="1">
      <c r="A155" s="317" t="s">
        <v>392</v>
      </c>
      <c r="B155" s="269" t="s">
        <v>300</v>
      </c>
      <c r="C155" s="400"/>
      <c r="D155" s="127" t="s">
        <v>329</v>
      </c>
      <c r="E155" s="309" t="s">
        <v>547</v>
      </c>
      <c r="F155" s="294" t="s">
        <v>468</v>
      </c>
      <c r="G155" s="130">
        <v>0</v>
      </c>
      <c r="H155" s="130">
        <v>0</v>
      </c>
      <c r="I155" s="357"/>
      <c r="J155" s="130">
        <v>0</v>
      </c>
      <c r="K155" s="129">
        <v>350000</v>
      </c>
      <c r="L155" s="357"/>
      <c r="M155" s="129">
        <v>350000</v>
      </c>
      <c r="N155" s="163">
        <v>2011</v>
      </c>
      <c r="O155" s="114"/>
      <c r="Q155" s="33"/>
      <c r="R155" s="35"/>
      <c r="T155" s="35"/>
      <c r="U155" s="35"/>
      <c r="V155" s="35"/>
      <c r="W155" s="35"/>
      <c r="X155" s="35"/>
      <c r="Y155" s="35"/>
      <c r="Z155" s="35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6" customFormat="1" ht="34.5" customHeight="1">
      <c r="A156" s="317" t="s">
        <v>392</v>
      </c>
      <c r="B156" s="269" t="s">
        <v>300</v>
      </c>
      <c r="C156" s="400"/>
      <c r="D156" s="127" t="s">
        <v>329</v>
      </c>
      <c r="E156" s="309" t="s">
        <v>548</v>
      </c>
      <c r="F156" s="294" t="s">
        <v>538</v>
      </c>
      <c r="G156" s="130">
        <v>0</v>
      </c>
      <c r="H156" s="130">
        <v>0</v>
      </c>
      <c r="I156" s="357"/>
      <c r="J156" s="130">
        <v>0</v>
      </c>
      <c r="K156" s="129">
        <v>600000</v>
      </c>
      <c r="L156" s="357"/>
      <c r="M156" s="129">
        <v>600000</v>
      </c>
      <c r="N156" s="163">
        <v>2011</v>
      </c>
      <c r="O156" s="114"/>
      <c r="Q156" s="33"/>
      <c r="R156" s="35"/>
      <c r="T156" s="35"/>
      <c r="U156" s="35"/>
      <c r="V156" s="35"/>
      <c r="W156" s="35"/>
      <c r="X156" s="35"/>
      <c r="Y156" s="35"/>
      <c r="Z156" s="35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254" s="3" customFormat="1" ht="34.5" customHeight="1">
      <c r="A157" s="318" t="s">
        <v>392</v>
      </c>
      <c r="B157" s="269" t="s">
        <v>300</v>
      </c>
      <c r="C157" s="400"/>
      <c r="D157" s="128" t="s">
        <v>329</v>
      </c>
      <c r="E157" s="202" t="s">
        <v>549</v>
      </c>
      <c r="F157" s="295" t="s">
        <v>550</v>
      </c>
      <c r="G157" s="124">
        <v>0</v>
      </c>
      <c r="H157" s="124">
        <v>0</v>
      </c>
      <c r="I157" s="357"/>
      <c r="J157" s="130">
        <v>0</v>
      </c>
      <c r="K157" s="125">
        <v>375000</v>
      </c>
      <c r="L157" s="357"/>
      <c r="M157" s="125">
        <v>375000</v>
      </c>
      <c r="N157" s="163">
        <v>2011</v>
      </c>
      <c r="O157" s="114"/>
      <c r="P157" s="36"/>
      <c r="Q157" s="33"/>
      <c r="R157" s="35"/>
      <c r="S157" s="36"/>
      <c r="T157" s="35"/>
      <c r="U157" s="35"/>
      <c r="V157" s="35"/>
      <c r="W157" s="35"/>
      <c r="X157" s="35"/>
      <c r="Y157" s="35"/>
      <c r="Z157" s="35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</row>
    <row r="158" spans="1:80" s="7" customFormat="1" ht="34.5" customHeight="1">
      <c r="A158" s="317" t="s">
        <v>392</v>
      </c>
      <c r="B158" s="269" t="s">
        <v>300</v>
      </c>
      <c r="C158" s="400"/>
      <c r="D158" s="127" t="s">
        <v>329</v>
      </c>
      <c r="E158" s="309" t="s">
        <v>394</v>
      </c>
      <c r="F158" s="294" t="s">
        <v>480</v>
      </c>
      <c r="G158" s="130">
        <v>0</v>
      </c>
      <c r="H158" s="130">
        <v>0</v>
      </c>
      <c r="I158" s="362"/>
      <c r="J158" s="130">
        <v>0</v>
      </c>
      <c r="K158" s="129">
        <v>800000</v>
      </c>
      <c r="L158" s="362"/>
      <c r="M158" s="129">
        <v>800000</v>
      </c>
      <c r="N158" s="163">
        <v>2011</v>
      </c>
      <c r="O158" s="114"/>
      <c r="P158" s="36"/>
      <c r="Q158" s="33"/>
      <c r="R158" s="35"/>
      <c r="S158" s="36"/>
      <c r="T158" s="35"/>
      <c r="U158" s="35"/>
      <c r="V158" s="35"/>
      <c r="W158" s="35"/>
      <c r="X158" s="35"/>
      <c r="Y158" s="35"/>
      <c r="Z158" s="35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</row>
    <row r="159" spans="1:254" s="3" customFormat="1" ht="19.5" customHeight="1">
      <c r="A159" s="246" t="s">
        <v>443</v>
      </c>
      <c r="B159" s="267"/>
      <c r="C159" s="63">
        <v>12000000</v>
      </c>
      <c r="D159" s="25"/>
      <c r="E159" s="24"/>
      <c r="F159" s="291"/>
      <c r="G159" s="63">
        <v>0</v>
      </c>
      <c r="H159" s="63">
        <v>0</v>
      </c>
      <c r="I159" s="63">
        <f>1916761+L159</f>
        <v>1916761</v>
      </c>
      <c r="J159" s="63">
        <v>0</v>
      </c>
      <c r="K159" s="63">
        <f>SUM(K143:K158)</f>
        <v>13916761</v>
      </c>
      <c r="L159" s="57">
        <v>0</v>
      </c>
      <c r="M159" s="63">
        <f>C159+I159</f>
        <v>13916761</v>
      </c>
      <c r="N159" s="64"/>
      <c r="O159" s="228"/>
      <c r="P159" s="36"/>
      <c r="Q159" s="33"/>
      <c r="R159" s="34"/>
      <c r="S159" s="36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</row>
    <row r="160" spans="1:38" s="36" customFormat="1" ht="34.5" customHeight="1">
      <c r="A160" s="247" t="s">
        <v>398</v>
      </c>
      <c r="B160" s="268"/>
      <c r="C160" s="207"/>
      <c r="D160" s="13"/>
      <c r="E160" s="13"/>
      <c r="F160" s="293"/>
      <c r="G160" s="67"/>
      <c r="H160" s="67"/>
      <c r="I160" s="67"/>
      <c r="J160" s="67"/>
      <c r="K160" s="67"/>
      <c r="L160" s="67"/>
      <c r="M160" s="67"/>
      <c r="N160" s="68"/>
      <c r="O160" s="114"/>
      <c r="Q160" s="33"/>
      <c r="R160" s="35"/>
      <c r="T160" s="35"/>
      <c r="U160" s="35"/>
      <c r="V160" s="35"/>
      <c r="W160" s="35"/>
      <c r="X160" s="35"/>
      <c r="Y160" s="35"/>
      <c r="Z160" s="35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254" s="7" customFormat="1" ht="34.5" customHeight="1">
      <c r="A161" s="318" t="s">
        <v>392</v>
      </c>
      <c r="B161" s="270" t="s">
        <v>366</v>
      </c>
      <c r="C161" s="391">
        <v>6000000</v>
      </c>
      <c r="D161" s="128" t="s">
        <v>329</v>
      </c>
      <c r="E161" s="202" t="s">
        <v>515</v>
      </c>
      <c r="F161" s="295" t="s">
        <v>315</v>
      </c>
      <c r="G161" s="124">
        <v>0</v>
      </c>
      <c r="H161" s="124">
        <v>0</v>
      </c>
      <c r="I161" s="124">
        <v>0</v>
      </c>
      <c r="J161" s="366">
        <v>1545340</v>
      </c>
      <c r="K161" s="125">
        <v>700000</v>
      </c>
      <c r="L161" s="366">
        <v>0</v>
      </c>
      <c r="M161" s="125">
        <v>700000</v>
      </c>
      <c r="N161" s="164">
        <v>2011</v>
      </c>
      <c r="O161" s="114"/>
      <c r="P161" s="36"/>
      <c r="Q161" s="33"/>
      <c r="R161" s="35"/>
      <c r="S161" s="36"/>
      <c r="T161" s="35"/>
      <c r="U161" s="35"/>
      <c r="V161" s="35"/>
      <c r="W161" s="35"/>
      <c r="X161" s="35"/>
      <c r="Y161" s="35"/>
      <c r="Z161" s="35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80" s="7" customFormat="1" ht="34.5" customHeight="1">
      <c r="A162" s="318" t="s">
        <v>392</v>
      </c>
      <c r="B162" s="270" t="s">
        <v>366</v>
      </c>
      <c r="C162" s="402"/>
      <c r="D162" s="128" t="s">
        <v>329</v>
      </c>
      <c r="E162" s="202" t="s">
        <v>519</v>
      </c>
      <c r="F162" s="295" t="s">
        <v>279</v>
      </c>
      <c r="G162" s="124">
        <v>0</v>
      </c>
      <c r="H162" s="124">
        <v>0</v>
      </c>
      <c r="I162" s="124">
        <v>0</v>
      </c>
      <c r="J162" s="357"/>
      <c r="K162" s="125">
        <v>604660</v>
      </c>
      <c r="L162" s="357"/>
      <c r="M162" s="125">
        <v>604660</v>
      </c>
      <c r="N162" s="164">
        <v>2011</v>
      </c>
      <c r="O162" s="114"/>
      <c r="P162" s="36"/>
      <c r="Q162" s="33"/>
      <c r="R162" s="35"/>
      <c r="S162" s="36"/>
      <c r="T162" s="35"/>
      <c r="U162" s="35"/>
      <c r="V162" s="35"/>
      <c r="W162" s="35"/>
      <c r="X162" s="35"/>
      <c r="Y162" s="35"/>
      <c r="Z162" s="35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</row>
    <row r="163" spans="1:80" s="7" customFormat="1" ht="34.5" customHeight="1">
      <c r="A163" s="318" t="s">
        <v>392</v>
      </c>
      <c r="B163" s="270" t="s">
        <v>366</v>
      </c>
      <c r="C163" s="402"/>
      <c r="D163" s="128" t="s">
        <v>329</v>
      </c>
      <c r="E163" s="202" t="s">
        <v>526</v>
      </c>
      <c r="F163" s="295" t="s">
        <v>400</v>
      </c>
      <c r="G163" s="124">
        <v>0</v>
      </c>
      <c r="H163" s="124">
        <v>0</v>
      </c>
      <c r="I163" s="124">
        <v>0</v>
      </c>
      <c r="J163" s="357"/>
      <c r="K163" s="125">
        <v>400000</v>
      </c>
      <c r="L163" s="357"/>
      <c r="M163" s="125">
        <v>400000</v>
      </c>
      <c r="N163" s="165">
        <v>2011</v>
      </c>
      <c r="O163" s="114"/>
      <c r="P163" s="36"/>
      <c r="Q163" s="33"/>
      <c r="R163" s="35"/>
      <c r="S163" s="36"/>
      <c r="T163" s="35"/>
      <c r="U163" s="35"/>
      <c r="V163" s="35"/>
      <c r="W163" s="35"/>
      <c r="X163" s="35"/>
      <c r="Y163" s="35"/>
      <c r="Z163" s="35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</row>
    <row r="164" spans="1:38" s="36" customFormat="1" ht="34.5" customHeight="1">
      <c r="A164" s="318" t="s">
        <v>392</v>
      </c>
      <c r="B164" s="270" t="s">
        <v>366</v>
      </c>
      <c r="C164" s="402"/>
      <c r="D164" s="128" t="s">
        <v>329</v>
      </c>
      <c r="E164" s="202" t="s">
        <v>534</v>
      </c>
      <c r="F164" s="295" t="s">
        <v>452</v>
      </c>
      <c r="G164" s="124">
        <v>0</v>
      </c>
      <c r="H164" s="124">
        <v>0</v>
      </c>
      <c r="I164" s="124">
        <v>0</v>
      </c>
      <c r="J164" s="357"/>
      <c r="K164" s="125">
        <v>400000</v>
      </c>
      <c r="L164" s="357"/>
      <c r="M164" s="125">
        <v>400000</v>
      </c>
      <c r="N164" s="164">
        <v>2011</v>
      </c>
      <c r="O164" s="114"/>
      <c r="Q164" s="33"/>
      <c r="R164" s="35"/>
      <c r="T164" s="35"/>
      <c r="U164" s="35"/>
      <c r="V164" s="35"/>
      <c r="W164" s="35"/>
      <c r="X164" s="35"/>
      <c r="Y164" s="35"/>
      <c r="Z164" s="35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254" s="31" customFormat="1" ht="34.5" customHeight="1">
      <c r="A165" s="318" t="s">
        <v>392</v>
      </c>
      <c r="B165" s="270" t="s">
        <v>366</v>
      </c>
      <c r="C165" s="402"/>
      <c r="D165" s="128" t="s">
        <v>329</v>
      </c>
      <c r="E165" s="202" t="s">
        <v>535</v>
      </c>
      <c r="F165" s="295" t="s">
        <v>536</v>
      </c>
      <c r="G165" s="124">
        <v>0</v>
      </c>
      <c r="H165" s="124">
        <v>0</v>
      </c>
      <c r="I165" s="124">
        <v>0</v>
      </c>
      <c r="J165" s="357"/>
      <c r="K165" s="125">
        <v>350000</v>
      </c>
      <c r="L165" s="357"/>
      <c r="M165" s="125">
        <v>350000</v>
      </c>
      <c r="N165" s="164">
        <v>2011</v>
      </c>
      <c r="O165" s="114"/>
      <c r="P165" s="36"/>
      <c r="Q165" s="33"/>
      <c r="R165" s="35"/>
      <c r="S165" s="36"/>
      <c r="T165" s="35"/>
      <c r="U165" s="35"/>
      <c r="V165" s="35"/>
      <c r="W165" s="35"/>
      <c r="X165" s="35"/>
      <c r="Y165" s="35"/>
      <c r="Z165" s="35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</row>
    <row r="166" spans="1:80" s="7" customFormat="1" ht="34.5" customHeight="1">
      <c r="A166" s="318" t="s">
        <v>392</v>
      </c>
      <c r="B166" s="270" t="s">
        <v>366</v>
      </c>
      <c r="C166" s="402"/>
      <c r="D166" s="128" t="s">
        <v>329</v>
      </c>
      <c r="E166" s="202" t="s">
        <v>537</v>
      </c>
      <c r="F166" s="295" t="s">
        <v>538</v>
      </c>
      <c r="G166" s="124">
        <v>0</v>
      </c>
      <c r="H166" s="124">
        <v>0</v>
      </c>
      <c r="I166" s="124">
        <v>0</v>
      </c>
      <c r="J166" s="357"/>
      <c r="K166" s="125">
        <v>500000</v>
      </c>
      <c r="L166" s="357"/>
      <c r="M166" s="125">
        <v>500000</v>
      </c>
      <c r="N166" s="164">
        <v>2011</v>
      </c>
      <c r="O166" s="114"/>
      <c r="P166" s="36"/>
      <c r="Q166" s="33"/>
      <c r="R166" s="34"/>
      <c r="S166" s="36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</row>
    <row r="167" spans="1:17" ht="34.5" customHeight="1">
      <c r="A167" s="318" t="s">
        <v>392</v>
      </c>
      <c r="B167" s="270" t="s">
        <v>366</v>
      </c>
      <c r="C167" s="402"/>
      <c r="D167" s="128" t="s">
        <v>329</v>
      </c>
      <c r="E167" s="202" t="s">
        <v>539</v>
      </c>
      <c r="F167" s="295" t="s">
        <v>540</v>
      </c>
      <c r="G167" s="124">
        <v>0</v>
      </c>
      <c r="H167" s="124">
        <v>0</v>
      </c>
      <c r="I167" s="124">
        <v>0</v>
      </c>
      <c r="J167" s="357"/>
      <c r="K167" s="125">
        <v>400000</v>
      </c>
      <c r="L167" s="357"/>
      <c r="M167" s="125">
        <v>400000</v>
      </c>
      <c r="N167" s="164">
        <v>2011</v>
      </c>
      <c r="O167" s="114"/>
      <c r="Q167" s="33"/>
    </row>
    <row r="168" spans="1:17" ht="34.5" customHeight="1">
      <c r="A168" s="318" t="s">
        <v>392</v>
      </c>
      <c r="B168" s="270" t="s">
        <v>366</v>
      </c>
      <c r="C168" s="402"/>
      <c r="D168" s="128" t="s">
        <v>329</v>
      </c>
      <c r="E168" s="202" t="s">
        <v>360</v>
      </c>
      <c r="F168" s="295" t="s">
        <v>401</v>
      </c>
      <c r="G168" s="124">
        <v>0</v>
      </c>
      <c r="H168" s="124">
        <v>0</v>
      </c>
      <c r="I168" s="124">
        <v>0</v>
      </c>
      <c r="J168" s="357"/>
      <c r="K168" s="125">
        <v>450000</v>
      </c>
      <c r="L168" s="357"/>
      <c r="M168" s="125">
        <v>450000</v>
      </c>
      <c r="N168" s="164">
        <v>2011</v>
      </c>
      <c r="O168" s="114"/>
      <c r="Q168" s="33"/>
    </row>
    <row r="169" spans="1:17" ht="34.5" customHeight="1">
      <c r="A169" s="318" t="s">
        <v>392</v>
      </c>
      <c r="B169" s="270" t="s">
        <v>366</v>
      </c>
      <c r="C169" s="402"/>
      <c r="D169" s="128" t="s">
        <v>329</v>
      </c>
      <c r="E169" s="202" t="s">
        <v>361</v>
      </c>
      <c r="F169" s="295" t="s">
        <v>481</v>
      </c>
      <c r="G169" s="124">
        <v>0</v>
      </c>
      <c r="H169" s="124">
        <v>0</v>
      </c>
      <c r="I169" s="124">
        <v>0</v>
      </c>
      <c r="J169" s="362"/>
      <c r="K169" s="125">
        <v>650000</v>
      </c>
      <c r="L169" s="362"/>
      <c r="M169" s="125">
        <v>650000</v>
      </c>
      <c r="N169" s="164">
        <v>2011</v>
      </c>
      <c r="O169" s="114"/>
      <c r="Q169" s="33"/>
    </row>
    <row r="170" spans="1:80" s="4" customFormat="1" ht="19.5" customHeight="1">
      <c r="A170" s="245" t="s">
        <v>444</v>
      </c>
      <c r="B170" s="271"/>
      <c r="C170" s="57">
        <v>6000000</v>
      </c>
      <c r="D170" s="27"/>
      <c r="E170" s="28"/>
      <c r="F170" s="296"/>
      <c r="G170" s="57">
        <f>SUM(G161:G169)</f>
        <v>0</v>
      </c>
      <c r="H170" s="57">
        <f>SUM(H161:H169)</f>
        <v>0</v>
      </c>
      <c r="I170" s="57">
        <f>SUM(I161:I169)</f>
        <v>0</v>
      </c>
      <c r="J170" s="57">
        <f>1545340-L170</f>
        <v>1545340</v>
      </c>
      <c r="K170" s="57">
        <f>SUM(K161:K169)</f>
        <v>4454660</v>
      </c>
      <c r="L170" s="57">
        <v>0</v>
      </c>
      <c r="M170" s="57">
        <f>SUM(M161:M169)+L170</f>
        <v>4454660</v>
      </c>
      <c r="N170" s="116"/>
      <c r="O170" s="228"/>
      <c r="P170" s="34"/>
      <c r="Q170" s="33"/>
      <c r="R170" s="35"/>
      <c r="S170" s="34"/>
      <c r="T170" s="35"/>
      <c r="U170" s="35"/>
      <c r="V170" s="35"/>
      <c r="W170" s="35"/>
      <c r="X170" s="35"/>
      <c r="Y170" s="35"/>
      <c r="Z170" s="35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</row>
    <row r="171" spans="1:80" s="6" customFormat="1" ht="34.5" customHeight="1">
      <c r="A171" s="247" t="s">
        <v>402</v>
      </c>
      <c r="B171" s="268"/>
      <c r="C171" s="207"/>
      <c r="D171" s="13"/>
      <c r="E171" s="13"/>
      <c r="F171" s="293"/>
      <c r="G171" s="67"/>
      <c r="H171" s="67"/>
      <c r="I171" s="67"/>
      <c r="J171" s="67"/>
      <c r="K171" s="67"/>
      <c r="L171" s="67"/>
      <c r="M171" s="67"/>
      <c r="N171" s="117"/>
      <c r="O171" s="114"/>
      <c r="P171" s="34"/>
      <c r="Q171" s="33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</row>
    <row r="172" spans="1:80" s="29" customFormat="1" ht="34.5" customHeight="1">
      <c r="A172" s="318" t="s">
        <v>392</v>
      </c>
      <c r="B172" s="270" t="s">
        <v>393</v>
      </c>
      <c r="C172" s="391">
        <v>1500000</v>
      </c>
      <c r="D172" s="128" t="s">
        <v>329</v>
      </c>
      <c r="E172" s="202" t="s">
        <v>528</v>
      </c>
      <c r="F172" s="295" t="s">
        <v>529</v>
      </c>
      <c r="G172" s="124">
        <v>0</v>
      </c>
      <c r="H172" s="124">
        <v>0</v>
      </c>
      <c r="I172" s="366">
        <v>493500</v>
      </c>
      <c r="J172" s="124">
        <v>0</v>
      </c>
      <c r="K172" s="125">
        <v>960000</v>
      </c>
      <c r="L172" s="124">
        <v>0</v>
      </c>
      <c r="M172" s="125">
        <v>960000</v>
      </c>
      <c r="N172" s="164">
        <v>2011</v>
      </c>
      <c r="O172" s="114"/>
      <c r="P172" s="34"/>
      <c r="Q172" s="33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</row>
    <row r="173" spans="1:38" s="36" customFormat="1" ht="34.5" customHeight="1">
      <c r="A173" s="318" t="s">
        <v>392</v>
      </c>
      <c r="B173" s="270" t="s">
        <v>393</v>
      </c>
      <c r="C173" s="391"/>
      <c r="D173" s="128" t="s">
        <v>329</v>
      </c>
      <c r="E173" s="202" t="s">
        <v>530</v>
      </c>
      <c r="F173" s="295" t="s">
        <v>531</v>
      </c>
      <c r="G173" s="124">
        <v>0</v>
      </c>
      <c r="H173" s="124">
        <v>0</v>
      </c>
      <c r="I173" s="357"/>
      <c r="J173" s="124">
        <v>0</v>
      </c>
      <c r="K173" s="125">
        <v>383500</v>
      </c>
      <c r="L173" s="124">
        <v>0</v>
      </c>
      <c r="M173" s="125">
        <v>383500</v>
      </c>
      <c r="N173" s="164">
        <v>2011</v>
      </c>
      <c r="O173" s="114"/>
      <c r="Q173" s="33"/>
      <c r="R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17" s="34" customFormat="1" ht="34.5" customHeight="1">
      <c r="A174" s="318" t="s">
        <v>392</v>
      </c>
      <c r="B174" s="270" t="s">
        <v>393</v>
      </c>
      <c r="C174" s="391"/>
      <c r="D174" s="128" t="s">
        <v>329</v>
      </c>
      <c r="E174" s="202" t="s">
        <v>541</v>
      </c>
      <c r="F174" s="295" t="s">
        <v>542</v>
      </c>
      <c r="G174" s="124">
        <v>0</v>
      </c>
      <c r="H174" s="124">
        <v>0</v>
      </c>
      <c r="I174" s="362"/>
      <c r="J174" s="124">
        <v>0</v>
      </c>
      <c r="K174" s="125">
        <v>650000</v>
      </c>
      <c r="L174" s="124">
        <v>0</v>
      </c>
      <c r="M174" s="125">
        <v>650000</v>
      </c>
      <c r="N174" s="164">
        <v>2011</v>
      </c>
      <c r="O174" s="114"/>
      <c r="Q174" s="33"/>
    </row>
    <row r="175" spans="1:38" s="36" customFormat="1" ht="34.5" customHeight="1">
      <c r="A175" s="249" t="s">
        <v>555</v>
      </c>
      <c r="B175" s="272"/>
      <c r="C175" s="69">
        <v>1500000</v>
      </c>
      <c r="D175" s="27"/>
      <c r="E175" s="27"/>
      <c r="F175" s="242"/>
      <c r="G175" s="69">
        <f>SUM(G172:G174)</f>
        <v>0</v>
      </c>
      <c r="H175" s="69">
        <f>SUM(H172:H174)</f>
        <v>0</v>
      </c>
      <c r="I175" s="69">
        <v>493500</v>
      </c>
      <c r="J175" s="69">
        <f>SUM(J172:J174)</f>
        <v>0</v>
      </c>
      <c r="K175" s="69">
        <f>SUM(K172:K174)</f>
        <v>1993500</v>
      </c>
      <c r="L175" s="69">
        <f>SUM(L172:L174)</f>
        <v>0</v>
      </c>
      <c r="M175" s="69">
        <f>SUM(M172:M174)</f>
        <v>1993500</v>
      </c>
      <c r="N175" s="166"/>
      <c r="O175" s="228"/>
      <c r="Q175" s="33"/>
      <c r="R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80" s="3" customFormat="1" ht="34.5" customHeight="1">
      <c r="A176" s="248" t="s">
        <v>403</v>
      </c>
      <c r="B176" s="268"/>
      <c r="C176" s="67"/>
      <c r="D176" s="13"/>
      <c r="E176" s="14"/>
      <c r="F176" s="297"/>
      <c r="G176" s="67"/>
      <c r="H176" s="67"/>
      <c r="I176" s="67"/>
      <c r="J176" s="67"/>
      <c r="K176" s="67"/>
      <c r="L176" s="67"/>
      <c r="M176" s="67"/>
      <c r="N176" s="167"/>
      <c r="O176" s="114"/>
      <c r="P176" s="36"/>
      <c r="Q176" s="33"/>
      <c r="R176" s="35"/>
      <c r="S176" s="36"/>
      <c r="T176" s="35"/>
      <c r="U176" s="35"/>
      <c r="V176" s="35"/>
      <c r="W176" s="35"/>
      <c r="X176" s="35"/>
      <c r="Y176" s="35"/>
      <c r="Z176" s="35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</row>
    <row r="177" spans="1:80" s="22" customFormat="1" ht="34.5" customHeight="1">
      <c r="A177" s="312" t="s">
        <v>313</v>
      </c>
      <c r="B177" s="269" t="s">
        <v>311</v>
      </c>
      <c r="C177" s="401">
        <v>16000000</v>
      </c>
      <c r="D177" s="127" t="s">
        <v>329</v>
      </c>
      <c r="E177" s="309" t="s">
        <v>462</v>
      </c>
      <c r="F177" s="294" t="s">
        <v>315</v>
      </c>
      <c r="G177" s="130">
        <v>0</v>
      </c>
      <c r="H177" s="130">
        <v>0</v>
      </c>
      <c r="I177" s="356">
        <v>562970</v>
      </c>
      <c r="J177" s="130">
        <v>0</v>
      </c>
      <c r="K177" s="129">
        <v>1570000</v>
      </c>
      <c r="L177" s="369">
        <v>0</v>
      </c>
      <c r="M177" s="41">
        <f aca="true" t="shared" si="3" ref="M177:M208">K177</f>
        <v>1570000</v>
      </c>
      <c r="N177" s="55">
        <v>2011</v>
      </c>
      <c r="O177" s="114"/>
      <c r="P177" s="36"/>
      <c r="Q177" s="33"/>
      <c r="R177" s="34"/>
      <c r="S177" s="36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</row>
    <row r="178" spans="1:17" ht="34.5" customHeight="1">
      <c r="A178" s="312" t="s">
        <v>404</v>
      </c>
      <c r="B178" s="269" t="s">
        <v>571</v>
      </c>
      <c r="C178" s="401"/>
      <c r="D178" s="127" t="s">
        <v>329</v>
      </c>
      <c r="E178" s="309" t="s">
        <v>466</v>
      </c>
      <c r="F178" s="294" t="s">
        <v>572</v>
      </c>
      <c r="G178" s="130">
        <v>0</v>
      </c>
      <c r="H178" s="130">
        <v>0</v>
      </c>
      <c r="I178" s="357"/>
      <c r="J178" s="130">
        <v>0</v>
      </c>
      <c r="K178" s="129">
        <v>285749</v>
      </c>
      <c r="L178" s="370"/>
      <c r="M178" s="41">
        <f t="shared" si="3"/>
        <v>285749</v>
      </c>
      <c r="N178" s="55">
        <v>2011</v>
      </c>
      <c r="O178" s="114"/>
      <c r="Q178" s="33"/>
    </row>
    <row r="179" spans="1:17" ht="34.5" customHeight="1">
      <c r="A179" s="312" t="s">
        <v>404</v>
      </c>
      <c r="B179" s="269" t="s">
        <v>311</v>
      </c>
      <c r="C179" s="401"/>
      <c r="D179" s="127" t="s">
        <v>329</v>
      </c>
      <c r="E179" s="309" t="s">
        <v>459</v>
      </c>
      <c r="F179" s="294" t="s">
        <v>315</v>
      </c>
      <c r="G179" s="130">
        <v>0</v>
      </c>
      <c r="H179" s="130">
        <v>0</v>
      </c>
      <c r="I179" s="357"/>
      <c r="J179" s="130">
        <v>0</v>
      </c>
      <c r="K179" s="129">
        <v>424880</v>
      </c>
      <c r="L179" s="370"/>
      <c r="M179" s="41">
        <f t="shared" si="3"/>
        <v>424880</v>
      </c>
      <c r="N179" s="55">
        <v>2011</v>
      </c>
      <c r="O179" s="114"/>
      <c r="Q179" s="33"/>
    </row>
    <row r="180" spans="1:80" s="22" customFormat="1" ht="34.5" customHeight="1">
      <c r="A180" s="312" t="s">
        <v>404</v>
      </c>
      <c r="B180" s="269" t="s">
        <v>311</v>
      </c>
      <c r="C180" s="401"/>
      <c r="D180" s="127" t="s">
        <v>329</v>
      </c>
      <c r="E180" s="309" t="s">
        <v>457</v>
      </c>
      <c r="F180" s="294" t="s">
        <v>315</v>
      </c>
      <c r="G180" s="130">
        <v>0</v>
      </c>
      <c r="H180" s="130">
        <v>0</v>
      </c>
      <c r="I180" s="357"/>
      <c r="J180" s="130">
        <v>0</v>
      </c>
      <c r="K180" s="129">
        <v>1524375</v>
      </c>
      <c r="L180" s="370"/>
      <c r="M180" s="41">
        <f t="shared" si="3"/>
        <v>1524375</v>
      </c>
      <c r="N180" s="55">
        <v>2011</v>
      </c>
      <c r="O180" s="114"/>
      <c r="P180" s="36"/>
      <c r="Q180" s="33"/>
      <c r="R180" s="34"/>
      <c r="S180" s="36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</row>
    <row r="181" spans="1:17" ht="34.5" customHeight="1">
      <c r="A181" s="312" t="s">
        <v>254</v>
      </c>
      <c r="B181" s="269" t="s">
        <v>311</v>
      </c>
      <c r="C181" s="401"/>
      <c r="D181" s="127" t="s">
        <v>329</v>
      </c>
      <c r="E181" s="309" t="s">
        <v>455</v>
      </c>
      <c r="F181" s="294" t="s">
        <v>315</v>
      </c>
      <c r="G181" s="130">
        <v>0</v>
      </c>
      <c r="H181" s="130">
        <v>0</v>
      </c>
      <c r="I181" s="357"/>
      <c r="J181" s="130">
        <v>0</v>
      </c>
      <c r="K181" s="129">
        <v>750000</v>
      </c>
      <c r="L181" s="370"/>
      <c r="M181" s="41">
        <f t="shared" si="3"/>
        <v>750000</v>
      </c>
      <c r="N181" s="55">
        <v>2011</v>
      </c>
      <c r="O181" s="114"/>
      <c r="Q181" s="33"/>
    </row>
    <row r="182" spans="1:80" s="22" customFormat="1" ht="34.5" customHeight="1">
      <c r="A182" s="312" t="s">
        <v>257</v>
      </c>
      <c r="B182" s="270" t="s">
        <v>300</v>
      </c>
      <c r="C182" s="401"/>
      <c r="D182" s="127" t="s">
        <v>329</v>
      </c>
      <c r="E182" s="309" t="s">
        <v>512</v>
      </c>
      <c r="F182" s="294" t="s">
        <v>471</v>
      </c>
      <c r="G182" s="130">
        <v>0</v>
      </c>
      <c r="H182" s="130">
        <v>0</v>
      </c>
      <c r="I182" s="357"/>
      <c r="J182" s="130">
        <v>0</v>
      </c>
      <c r="K182" s="129">
        <v>39000</v>
      </c>
      <c r="L182" s="370"/>
      <c r="M182" s="41">
        <f t="shared" si="3"/>
        <v>39000</v>
      </c>
      <c r="N182" s="55">
        <v>2011</v>
      </c>
      <c r="O182" s="114"/>
      <c r="P182" s="36"/>
      <c r="Q182" s="33"/>
      <c r="R182" s="34"/>
      <c r="S182" s="36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</row>
    <row r="183" spans="1:17" ht="34.5" customHeight="1">
      <c r="A183" s="312" t="s">
        <v>392</v>
      </c>
      <c r="B183" s="270" t="s">
        <v>300</v>
      </c>
      <c r="C183" s="401"/>
      <c r="D183" s="127" t="s">
        <v>329</v>
      </c>
      <c r="E183" s="309" t="s">
        <v>472</v>
      </c>
      <c r="F183" s="294" t="s">
        <v>275</v>
      </c>
      <c r="G183" s="130">
        <v>0</v>
      </c>
      <c r="H183" s="130">
        <v>0</v>
      </c>
      <c r="I183" s="357"/>
      <c r="J183" s="130">
        <v>0</v>
      </c>
      <c r="K183" s="129">
        <v>335625</v>
      </c>
      <c r="L183" s="370"/>
      <c r="M183" s="41">
        <f t="shared" si="3"/>
        <v>335625</v>
      </c>
      <c r="N183" s="55">
        <v>2011</v>
      </c>
      <c r="O183" s="114"/>
      <c r="Q183" s="33"/>
    </row>
    <row r="184" spans="1:17" ht="34.5" customHeight="1">
      <c r="A184" s="312" t="s">
        <v>392</v>
      </c>
      <c r="B184" s="270" t="s">
        <v>300</v>
      </c>
      <c r="C184" s="401"/>
      <c r="D184" s="127" t="s">
        <v>329</v>
      </c>
      <c r="E184" s="309" t="s">
        <v>483</v>
      </c>
      <c r="F184" s="294" t="s">
        <v>275</v>
      </c>
      <c r="G184" s="130">
        <v>0</v>
      </c>
      <c r="H184" s="130">
        <v>0</v>
      </c>
      <c r="I184" s="357"/>
      <c r="J184" s="130">
        <v>0</v>
      </c>
      <c r="K184" s="129">
        <v>367000</v>
      </c>
      <c r="L184" s="370"/>
      <c r="M184" s="41">
        <f t="shared" si="3"/>
        <v>367000</v>
      </c>
      <c r="N184" s="55">
        <v>2011</v>
      </c>
      <c r="O184" s="114"/>
      <c r="Q184" s="33"/>
    </row>
    <row r="185" spans="1:17" ht="34.5" customHeight="1">
      <c r="A185" s="312" t="s">
        <v>392</v>
      </c>
      <c r="B185" s="270" t="s">
        <v>300</v>
      </c>
      <c r="C185" s="401"/>
      <c r="D185" s="127" t="s">
        <v>329</v>
      </c>
      <c r="E185" s="309" t="s">
        <v>406</v>
      </c>
      <c r="F185" s="294" t="s">
        <v>275</v>
      </c>
      <c r="G185" s="130">
        <v>0</v>
      </c>
      <c r="H185" s="130">
        <v>0</v>
      </c>
      <c r="I185" s="357"/>
      <c r="J185" s="130">
        <v>0</v>
      </c>
      <c r="K185" s="129">
        <v>200000</v>
      </c>
      <c r="L185" s="370"/>
      <c r="M185" s="41">
        <f t="shared" si="3"/>
        <v>200000</v>
      </c>
      <c r="N185" s="55">
        <v>2011</v>
      </c>
      <c r="O185" s="114"/>
      <c r="Q185" s="33"/>
    </row>
    <row r="186" spans="1:17" ht="34.5" customHeight="1">
      <c r="A186" s="312" t="s">
        <v>392</v>
      </c>
      <c r="B186" s="270" t="s">
        <v>300</v>
      </c>
      <c r="C186" s="401"/>
      <c r="D186" s="127" t="s">
        <v>329</v>
      </c>
      <c r="E186" s="309" t="s">
        <v>503</v>
      </c>
      <c r="F186" s="294" t="s">
        <v>275</v>
      </c>
      <c r="G186" s="130">
        <v>0</v>
      </c>
      <c r="H186" s="130">
        <v>0</v>
      </c>
      <c r="I186" s="357"/>
      <c r="J186" s="130">
        <v>0</v>
      </c>
      <c r="K186" s="129">
        <v>350000</v>
      </c>
      <c r="L186" s="370"/>
      <c r="M186" s="41">
        <f t="shared" si="3"/>
        <v>350000</v>
      </c>
      <c r="N186" s="55">
        <v>2011</v>
      </c>
      <c r="O186" s="114"/>
      <c r="Q186" s="33"/>
    </row>
    <row r="187" spans="1:17" ht="34.5" customHeight="1">
      <c r="A187" s="312" t="s">
        <v>392</v>
      </c>
      <c r="B187" s="270" t="s">
        <v>300</v>
      </c>
      <c r="C187" s="401"/>
      <c r="D187" s="127" t="s">
        <v>329</v>
      </c>
      <c r="E187" s="309" t="s">
        <v>474</v>
      </c>
      <c r="F187" s="294" t="s">
        <v>275</v>
      </c>
      <c r="G187" s="130">
        <v>0</v>
      </c>
      <c r="H187" s="130">
        <v>0</v>
      </c>
      <c r="I187" s="357"/>
      <c r="J187" s="130">
        <v>0</v>
      </c>
      <c r="K187" s="129">
        <v>450000</v>
      </c>
      <c r="L187" s="370"/>
      <c r="M187" s="41">
        <f t="shared" si="3"/>
        <v>450000</v>
      </c>
      <c r="N187" s="55">
        <v>2011</v>
      </c>
      <c r="O187" s="114"/>
      <c r="Q187" s="33"/>
    </row>
    <row r="188" spans="1:17" ht="34.5" customHeight="1">
      <c r="A188" s="312" t="s">
        <v>392</v>
      </c>
      <c r="B188" s="270" t="s">
        <v>300</v>
      </c>
      <c r="C188" s="401"/>
      <c r="D188" s="127" t="s">
        <v>329</v>
      </c>
      <c r="E188" s="309" t="s">
        <v>479</v>
      </c>
      <c r="F188" s="294" t="s">
        <v>480</v>
      </c>
      <c r="G188" s="130">
        <v>0</v>
      </c>
      <c r="H188" s="130">
        <v>0</v>
      </c>
      <c r="I188" s="357"/>
      <c r="J188" s="130">
        <v>0</v>
      </c>
      <c r="K188" s="129">
        <v>600000</v>
      </c>
      <c r="L188" s="370"/>
      <c r="M188" s="41">
        <f t="shared" si="3"/>
        <v>600000</v>
      </c>
      <c r="N188" s="55">
        <v>2011</v>
      </c>
      <c r="O188" s="114"/>
      <c r="Q188" s="33"/>
    </row>
    <row r="189" spans="1:17" ht="34.5" customHeight="1">
      <c r="A189" s="312" t="s">
        <v>392</v>
      </c>
      <c r="B189" s="270" t="s">
        <v>300</v>
      </c>
      <c r="C189" s="401"/>
      <c r="D189" s="127" t="s">
        <v>329</v>
      </c>
      <c r="E189" s="309" t="s">
        <v>416</v>
      </c>
      <c r="F189" s="294" t="s">
        <v>481</v>
      </c>
      <c r="G189" s="130">
        <v>0</v>
      </c>
      <c r="H189" s="130">
        <v>0</v>
      </c>
      <c r="I189" s="357"/>
      <c r="J189" s="130">
        <v>0</v>
      </c>
      <c r="K189" s="129">
        <v>211129</v>
      </c>
      <c r="L189" s="370"/>
      <c r="M189" s="41">
        <f t="shared" si="3"/>
        <v>211129</v>
      </c>
      <c r="N189" s="55">
        <v>2011</v>
      </c>
      <c r="O189" s="114"/>
      <c r="Q189" s="33"/>
    </row>
    <row r="190" spans="1:17" ht="34.5" customHeight="1">
      <c r="A190" s="312" t="s">
        <v>392</v>
      </c>
      <c r="B190" s="270" t="s">
        <v>300</v>
      </c>
      <c r="C190" s="401"/>
      <c r="D190" s="127" t="s">
        <v>329</v>
      </c>
      <c r="E190" s="309" t="s">
        <v>484</v>
      </c>
      <c r="F190" s="294" t="s">
        <v>481</v>
      </c>
      <c r="G190" s="130">
        <v>0</v>
      </c>
      <c r="H190" s="130">
        <v>0</v>
      </c>
      <c r="I190" s="357"/>
      <c r="J190" s="130">
        <v>0</v>
      </c>
      <c r="K190" s="129">
        <v>375000</v>
      </c>
      <c r="L190" s="370"/>
      <c r="M190" s="41">
        <f t="shared" si="3"/>
        <v>375000</v>
      </c>
      <c r="N190" s="55">
        <v>2011</v>
      </c>
      <c r="O190" s="114"/>
      <c r="Q190" s="33"/>
    </row>
    <row r="191" spans="1:17" ht="34.5" customHeight="1">
      <c r="A191" s="312" t="s">
        <v>392</v>
      </c>
      <c r="B191" s="270" t="s">
        <v>300</v>
      </c>
      <c r="C191" s="401"/>
      <c r="D191" s="127" t="s">
        <v>329</v>
      </c>
      <c r="E191" s="309" t="s">
        <v>502</v>
      </c>
      <c r="F191" s="294" t="s">
        <v>481</v>
      </c>
      <c r="G191" s="130">
        <v>0</v>
      </c>
      <c r="H191" s="130">
        <v>0</v>
      </c>
      <c r="I191" s="357"/>
      <c r="J191" s="130">
        <v>0</v>
      </c>
      <c r="K191" s="129">
        <v>210000</v>
      </c>
      <c r="L191" s="370"/>
      <c r="M191" s="41">
        <f t="shared" si="3"/>
        <v>210000</v>
      </c>
      <c r="N191" s="55">
        <v>2011</v>
      </c>
      <c r="O191" s="114"/>
      <c r="Q191" s="33"/>
    </row>
    <row r="192" spans="1:17" ht="34.5" customHeight="1">
      <c r="A192" s="312" t="s">
        <v>392</v>
      </c>
      <c r="B192" s="270" t="s">
        <v>300</v>
      </c>
      <c r="C192" s="401"/>
      <c r="D192" s="127" t="s">
        <v>329</v>
      </c>
      <c r="E192" s="309" t="s">
        <v>511</v>
      </c>
      <c r="F192" s="294" t="s">
        <v>266</v>
      </c>
      <c r="G192" s="130">
        <v>0</v>
      </c>
      <c r="H192" s="130">
        <v>0</v>
      </c>
      <c r="I192" s="357"/>
      <c r="J192" s="130">
        <v>0</v>
      </c>
      <c r="K192" s="129">
        <v>168080</v>
      </c>
      <c r="L192" s="370"/>
      <c r="M192" s="41">
        <f t="shared" si="3"/>
        <v>168080</v>
      </c>
      <c r="N192" s="55">
        <v>2011</v>
      </c>
      <c r="O192" s="114"/>
      <c r="Q192" s="33"/>
    </row>
    <row r="193" spans="1:17" ht="34.5" customHeight="1">
      <c r="A193" s="312" t="s">
        <v>263</v>
      </c>
      <c r="B193" s="270" t="s">
        <v>300</v>
      </c>
      <c r="C193" s="401"/>
      <c r="D193" s="127" t="s">
        <v>329</v>
      </c>
      <c r="E193" s="309" t="s">
        <v>510</v>
      </c>
      <c r="F193" s="294" t="s">
        <v>315</v>
      </c>
      <c r="G193" s="130">
        <v>0</v>
      </c>
      <c r="H193" s="130">
        <v>0</v>
      </c>
      <c r="I193" s="357"/>
      <c r="J193" s="130">
        <v>0</v>
      </c>
      <c r="K193" s="129">
        <v>591600</v>
      </c>
      <c r="L193" s="370"/>
      <c r="M193" s="41">
        <f t="shared" si="3"/>
        <v>591600</v>
      </c>
      <c r="N193" s="55">
        <v>2011</v>
      </c>
      <c r="O193" s="114"/>
      <c r="Q193" s="33"/>
    </row>
    <row r="194" spans="1:17" ht="34.5" customHeight="1">
      <c r="A194" s="312" t="s">
        <v>255</v>
      </c>
      <c r="B194" s="270" t="s">
        <v>300</v>
      </c>
      <c r="C194" s="401"/>
      <c r="D194" s="127" t="s">
        <v>329</v>
      </c>
      <c r="E194" s="309" t="s">
        <v>501</v>
      </c>
      <c r="F194" s="294" t="s">
        <v>275</v>
      </c>
      <c r="G194" s="130">
        <v>0</v>
      </c>
      <c r="H194" s="130">
        <v>0</v>
      </c>
      <c r="I194" s="357"/>
      <c r="J194" s="130">
        <v>0</v>
      </c>
      <c r="K194" s="129">
        <v>430000</v>
      </c>
      <c r="L194" s="370"/>
      <c r="M194" s="41">
        <f t="shared" si="3"/>
        <v>430000</v>
      </c>
      <c r="N194" s="55">
        <v>2011</v>
      </c>
      <c r="O194" s="114"/>
      <c r="Q194" s="33"/>
    </row>
    <row r="195" spans="1:17" ht="34.5" customHeight="1">
      <c r="A195" s="312" t="s">
        <v>265</v>
      </c>
      <c r="B195" s="270" t="s">
        <v>300</v>
      </c>
      <c r="C195" s="401"/>
      <c r="D195" s="127" t="s">
        <v>329</v>
      </c>
      <c r="E195" s="309" t="s">
        <v>496</v>
      </c>
      <c r="F195" s="294" t="s">
        <v>497</v>
      </c>
      <c r="G195" s="130">
        <v>0</v>
      </c>
      <c r="H195" s="130">
        <v>0</v>
      </c>
      <c r="I195" s="357"/>
      <c r="J195" s="130">
        <v>0</v>
      </c>
      <c r="K195" s="129">
        <v>959188</v>
      </c>
      <c r="L195" s="370"/>
      <c r="M195" s="41">
        <f t="shared" si="3"/>
        <v>959188</v>
      </c>
      <c r="N195" s="55">
        <v>2011</v>
      </c>
      <c r="O195" s="114"/>
      <c r="Q195" s="33"/>
    </row>
    <row r="196" spans="1:17" ht="34.5" customHeight="1">
      <c r="A196" s="312" t="s">
        <v>269</v>
      </c>
      <c r="B196" s="270" t="s">
        <v>300</v>
      </c>
      <c r="C196" s="401"/>
      <c r="D196" s="127" t="s">
        <v>329</v>
      </c>
      <c r="E196" s="309" t="s">
        <v>476</v>
      </c>
      <c r="F196" s="294" t="s">
        <v>477</v>
      </c>
      <c r="G196" s="130">
        <v>0</v>
      </c>
      <c r="H196" s="130">
        <v>0</v>
      </c>
      <c r="I196" s="357"/>
      <c r="J196" s="130">
        <v>0</v>
      </c>
      <c r="K196" s="129">
        <v>1155000</v>
      </c>
      <c r="L196" s="370"/>
      <c r="M196" s="41">
        <f t="shared" si="3"/>
        <v>1155000</v>
      </c>
      <c r="N196" s="55">
        <v>2011</v>
      </c>
      <c r="O196" s="114"/>
      <c r="Q196" s="33"/>
    </row>
    <row r="197" spans="1:17" ht="34.5" customHeight="1">
      <c r="A197" s="312" t="s">
        <v>264</v>
      </c>
      <c r="B197" s="270" t="s">
        <v>300</v>
      </c>
      <c r="C197" s="401"/>
      <c r="D197" s="127" t="s">
        <v>329</v>
      </c>
      <c r="E197" s="309" t="s">
        <v>514</v>
      </c>
      <c r="F197" s="294" t="s">
        <v>276</v>
      </c>
      <c r="G197" s="130">
        <v>0</v>
      </c>
      <c r="H197" s="130">
        <v>0</v>
      </c>
      <c r="I197" s="357"/>
      <c r="J197" s="130">
        <v>0</v>
      </c>
      <c r="K197" s="129">
        <v>559182</v>
      </c>
      <c r="L197" s="370"/>
      <c r="M197" s="41">
        <f t="shared" si="3"/>
        <v>559182</v>
      </c>
      <c r="N197" s="55">
        <v>2011</v>
      </c>
      <c r="O197" s="114"/>
      <c r="Q197" s="33"/>
    </row>
    <row r="198" spans="1:17" ht="34.5" customHeight="1">
      <c r="A198" s="312" t="s">
        <v>268</v>
      </c>
      <c r="B198" s="270" t="s">
        <v>300</v>
      </c>
      <c r="C198" s="401"/>
      <c r="D198" s="127" t="s">
        <v>329</v>
      </c>
      <c r="E198" s="309" t="s">
        <v>498</v>
      </c>
      <c r="F198" s="294" t="s">
        <v>499</v>
      </c>
      <c r="G198" s="130">
        <v>0</v>
      </c>
      <c r="H198" s="130">
        <v>0</v>
      </c>
      <c r="I198" s="357"/>
      <c r="J198" s="130">
        <v>0</v>
      </c>
      <c r="K198" s="129">
        <v>260000</v>
      </c>
      <c r="L198" s="370"/>
      <c r="M198" s="41">
        <f t="shared" si="3"/>
        <v>260000</v>
      </c>
      <c r="N198" s="55">
        <v>2011</v>
      </c>
      <c r="O198" s="114"/>
      <c r="Q198" s="33"/>
    </row>
    <row r="199" spans="1:17" ht="34.5" customHeight="1">
      <c r="A199" s="312" t="s">
        <v>259</v>
      </c>
      <c r="B199" s="270" t="s">
        <v>300</v>
      </c>
      <c r="C199" s="401"/>
      <c r="D199" s="127" t="s">
        <v>329</v>
      </c>
      <c r="E199" s="309" t="s">
        <v>415</v>
      </c>
      <c r="F199" s="294" t="s">
        <v>261</v>
      </c>
      <c r="G199" s="130">
        <v>0</v>
      </c>
      <c r="H199" s="130">
        <v>0</v>
      </c>
      <c r="I199" s="357"/>
      <c r="J199" s="130">
        <v>0</v>
      </c>
      <c r="K199" s="129">
        <v>214465</v>
      </c>
      <c r="L199" s="370"/>
      <c r="M199" s="41">
        <f t="shared" si="3"/>
        <v>214465</v>
      </c>
      <c r="N199" s="55">
        <v>2011</v>
      </c>
      <c r="O199" s="114"/>
      <c r="Q199" s="33"/>
    </row>
    <row r="200" spans="1:17" ht="34.5" customHeight="1">
      <c r="A200" s="312" t="s">
        <v>262</v>
      </c>
      <c r="B200" s="270" t="s">
        <v>300</v>
      </c>
      <c r="C200" s="401"/>
      <c r="D200" s="127" t="s">
        <v>329</v>
      </c>
      <c r="E200" s="309" t="s">
        <v>417</v>
      </c>
      <c r="F200" s="294" t="s">
        <v>261</v>
      </c>
      <c r="G200" s="130">
        <v>0</v>
      </c>
      <c r="H200" s="130">
        <v>0</v>
      </c>
      <c r="I200" s="357"/>
      <c r="J200" s="130">
        <v>0</v>
      </c>
      <c r="K200" s="129">
        <v>239783</v>
      </c>
      <c r="L200" s="370"/>
      <c r="M200" s="41">
        <f t="shared" si="3"/>
        <v>239783</v>
      </c>
      <c r="N200" s="55">
        <v>2011</v>
      </c>
      <c r="O200" s="114"/>
      <c r="Q200" s="33"/>
    </row>
    <row r="201" spans="1:17" ht="34.5" customHeight="1">
      <c r="A201" s="312" t="s">
        <v>256</v>
      </c>
      <c r="B201" s="270" t="s">
        <v>300</v>
      </c>
      <c r="C201" s="401"/>
      <c r="D201" s="127" t="s">
        <v>329</v>
      </c>
      <c r="E201" s="309" t="s">
        <v>470</v>
      </c>
      <c r="F201" s="294" t="s">
        <v>471</v>
      </c>
      <c r="G201" s="130">
        <v>0</v>
      </c>
      <c r="H201" s="130">
        <v>0</v>
      </c>
      <c r="I201" s="357"/>
      <c r="J201" s="130">
        <v>0</v>
      </c>
      <c r="K201" s="129">
        <v>274240</v>
      </c>
      <c r="L201" s="370"/>
      <c r="M201" s="41">
        <f t="shared" si="3"/>
        <v>274240</v>
      </c>
      <c r="N201" s="55">
        <v>2011</v>
      </c>
      <c r="O201" s="114"/>
      <c r="Q201" s="33"/>
    </row>
    <row r="202" spans="1:17" ht="34.5" customHeight="1">
      <c r="A202" s="312" t="s">
        <v>256</v>
      </c>
      <c r="B202" s="270" t="s">
        <v>300</v>
      </c>
      <c r="C202" s="401"/>
      <c r="D202" s="127" t="s">
        <v>329</v>
      </c>
      <c r="E202" s="309" t="s">
        <v>473</v>
      </c>
      <c r="F202" s="294" t="s">
        <v>471</v>
      </c>
      <c r="G202" s="130">
        <v>0</v>
      </c>
      <c r="H202" s="130">
        <v>0</v>
      </c>
      <c r="I202" s="357"/>
      <c r="J202" s="130">
        <v>0</v>
      </c>
      <c r="K202" s="129">
        <v>314990</v>
      </c>
      <c r="L202" s="370"/>
      <c r="M202" s="41">
        <f t="shared" si="3"/>
        <v>314990</v>
      </c>
      <c r="N202" s="55">
        <v>2011</v>
      </c>
      <c r="O202" s="114"/>
      <c r="Q202" s="33"/>
    </row>
    <row r="203" spans="1:17" ht="34.5" customHeight="1">
      <c r="A203" s="312" t="s">
        <v>260</v>
      </c>
      <c r="B203" s="270" t="s">
        <v>300</v>
      </c>
      <c r="C203" s="401"/>
      <c r="D203" s="127" t="s">
        <v>329</v>
      </c>
      <c r="E203" s="309" t="s">
        <v>504</v>
      </c>
      <c r="F203" s="294" t="s">
        <v>261</v>
      </c>
      <c r="G203" s="130">
        <v>0</v>
      </c>
      <c r="H203" s="130">
        <v>0</v>
      </c>
      <c r="I203" s="357"/>
      <c r="J203" s="130">
        <v>0</v>
      </c>
      <c r="K203" s="129">
        <v>423997</v>
      </c>
      <c r="L203" s="370"/>
      <c r="M203" s="41">
        <f t="shared" si="3"/>
        <v>423997</v>
      </c>
      <c r="N203" s="55">
        <v>2011</v>
      </c>
      <c r="O203" s="114"/>
      <c r="Q203" s="33"/>
    </row>
    <row r="204" spans="1:17" ht="34.5" customHeight="1">
      <c r="A204" s="312" t="s">
        <v>316</v>
      </c>
      <c r="B204" s="269" t="s">
        <v>311</v>
      </c>
      <c r="C204" s="401"/>
      <c r="D204" s="127" t="s">
        <v>329</v>
      </c>
      <c r="E204" s="309" t="s">
        <v>460</v>
      </c>
      <c r="F204" s="294" t="s">
        <v>315</v>
      </c>
      <c r="G204" s="130">
        <v>0</v>
      </c>
      <c r="H204" s="130">
        <v>0</v>
      </c>
      <c r="I204" s="357"/>
      <c r="J204" s="130">
        <v>0</v>
      </c>
      <c r="K204" s="129">
        <v>1400000</v>
      </c>
      <c r="L204" s="370"/>
      <c r="M204" s="41">
        <f t="shared" si="3"/>
        <v>1400000</v>
      </c>
      <c r="N204" s="55">
        <v>2011</v>
      </c>
      <c r="O204" s="114"/>
      <c r="Q204" s="33"/>
    </row>
    <row r="205" spans="1:17" ht="34.5" customHeight="1">
      <c r="A205" s="312" t="s">
        <v>316</v>
      </c>
      <c r="B205" s="269" t="s">
        <v>311</v>
      </c>
      <c r="C205" s="401"/>
      <c r="D205" s="127" t="s">
        <v>329</v>
      </c>
      <c r="E205" s="309" t="s">
        <v>461</v>
      </c>
      <c r="F205" s="294" t="s">
        <v>315</v>
      </c>
      <c r="G205" s="130">
        <v>0</v>
      </c>
      <c r="H205" s="130">
        <v>0</v>
      </c>
      <c r="I205" s="357"/>
      <c r="J205" s="130">
        <v>0</v>
      </c>
      <c r="K205" s="129">
        <v>300000</v>
      </c>
      <c r="L205" s="370"/>
      <c r="M205" s="41">
        <f t="shared" si="3"/>
        <v>300000</v>
      </c>
      <c r="N205" s="55">
        <v>2011</v>
      </c>
      <c r="O205" s="114"/>
      <c r="Q205" s="33"/>
    </row>
    <row r="206" spans="1:17" ht="34.5" customHeight="1">
      <c r="A206" s="312" t="s">
        <v>258</v>
      </c>
      <c r="B206" s="270" t="s">
        <v>300</v>
      </c>
      <c r="C206" s="401"/>
      <c r="D206" s="127" t="s">
        <v>329</v>
      </c>
      <c r="E206" s="309" t="s">
        <v>513</v>
      </c>
      <c r="F206" s="294" t="s">
        <v>481</v>
      </c>
      <c r="G206" s="130">
        <v>0</v>
      </c>
      <c r="H206" s="130">
        <v>0</v>
      </c>
      <c r="I206" s="357"/>
      <c r="J206" s="130">
        <v>0</v>
      </c>
      <c r="K206" s="129">
        <v>450000</v>
      </c>
      <c r="L206" s="370"/>
      <c r="M206" s="41">
        <f t="shared" si="3"/>
        <v>450000</v>
      </c>
      <c r="N206" s="55">
        <v>2011</v>
      </c>
      <c r="O206" s="114"/>
      <c r="Q206" s="33"/>
    </row>
    <row r="207" spans="1:17" ht="34.5" customHeight="1">
      <c r="A207" s="312" t="s">
        <v>258</v>
      </c>
      <c r="B207" s="270" t="s">
        <v>300</v>
      </c>
      <c r="C207" s="401"/>
      <c r="D207" s="127" t="s">
        <v>329</v>
      </c>
      <c r="E207" s="309" t="s">
        <v>467</v>
      </c>
      <c r="F207" s="294" t="s">
        <v>468</v>
      </c>
      <c r="G207" s="130">
        <v>0</v>
      </c>
      <c r="H207" s="130">
        <v>0</v>
      </c>
      <c r="I207" s="357"/>
      <c r="J207" s="130">
        <v>0</v>
      </c>
      <c r="K207" s="129">
        <v>229687</v>
      </c>
      <c r="L207" s="370"/>
      <c r="M207" s="41">
        <f t="shared" si="3"/>
        <v>229687</v>
      </c>
      <c r="N207" s="55">
        <v>2011</v>
      </c>
      <c r="O207" s="114"/>
      <c r="Q207" s="33"/>
    </row>
    <row r="208" spans="1:17" ht="34.5" customHeight="1">
      <c r="A208" s="312" t="s">
        <v>312</v>
      </c>
      <c r="B208" s="269" t="s">
        <v>311</v>
      </c>
      <c r="C208" s="401"/>
      <c r="D208" s="127" t="s">
        <v>329</v>
      </c>
      <c r="E208" s="309" t="s">
        <v>456</v>
      </c>
      <c r="F208" s="294" t="s">
        <v>187</v>
      </c>
      <c r="G208" s="130">
        <v>0</v>
      </c>
      <c r="H208" s="130">
        <v>0</v>
      </c>
      <c r="I208" s="362"/>
      <c r="J208" s="130">
        <v>0</v>
      </c>
      <c r="K208" s="129">
        <v>900000</v>
      </c>
      <c r="L208" s="371"/>
      <c r="M208" s="41">
        <f t="shared" si="3"/>
        <v>900000</v>
      </c>
      <c r="N208" s="55">
        <v>2011</v>
      </c>
      <c r="O208" s="114"/>
      <c r="Q208" s="33"/>
    </row>
    <row r="209" spans="1:80" s="31" customFormat="1" ht="34.5" customHeight="1">
      <c r="A209" s="245" t="s">
        <v>554</v>
      </c>
      <c r="B209" s="271"/>
      <c r="C209" s="57">
        <v>16000000</v>
      </c>
      <c r="D209" s="27"/>
      <c r="E209" s="28"/>
      <c r="F209" s="296"/>
      <c r="G209" s="57">
        <f>SUM(G177:G208)</f>
        <v>0</v>
      </c>
      <c r="H209" s="57">
        <f>SUM(H177:H208)</f>
        <v>0</v>
      </c>
      <c r="I209" s="57">
        <v>562970</v>
      </c>
      <c r="J209" s="57">
        <f>SUM(J177:J208)</f>
        <v>0</v>
      </c>
      <c r="K209" s="57">
        <f>SUM(K177:K208)</f>
        <v>16562970</v>
      </c>
      <c r="L209" s="57">
        <v>0</v>
      </c>
      <c r="M209" s="57">
        <f>SUM(M177:M208)</f>
        <v>16562970</v>
      </c>
      <c r="N209" s="70"/>
      <c r="O209" s="228"/>
      <c r="P209" s="36"/>
      <c r="Q209" s="33"/>
      <c r="R209" s="35"/>
      <c r="S209" s="36"/>
      <c r="T209" s="35"/>
      <c r="U209" s="35"/>
      <c r="V209" s="35"/>
      <c r="W209" s="35"/>
      <c r="X209" s="35"/>
      <c r="Y209" s="35"/>
      <c r="Z209" s="35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</row>
    <row r="210" spans="1:17" ht="34.5" customHeight="1">
      <c r="A210" s="248" t="s">
        <v>418</v>
      </c>
      <c r="B210" s="268"/>
      <c r="C210" s="207"/>
      <c r="D210" s="13"/>
      <c r="E210" s="14"/>
      <c r="F210" s="293"/>
      <c r="G210" s="67"/>
      <c r="H210" s="67"/>
      <c r="I210" s="67"/>
      <c r="J210" s="67"/>
      <c r="K210" s="67"/>
      <c r="L210" s="67"/>
      <c r="M210" s="67"/>
      <c r="N210" s="68"/>
      <c r="O210" s="114"/>
      <c r="Q210" s="33"/>
    </row>
    <row r="211" spans="1:38" s="36" customFormat="1" ht="34.5" customHeight="1">
      <c r="A211" s="312" t="s">
        <v>318</v>
      </c>
      <c r="B211" s="270" t="s">
        <v>311</v>
      </c>
      <c r="C211" s="401">
        <v>8000000</v>
      </c>
      <c r="D211" s="128" t="s">
        <v>329</v>
      </c>
      <c r="E211" s="202" t="s">
        <v>422</v>
      </c>
      <c r="F211" s="295" t="s">
        <v>399</v>
      </c>
      <c r="G211" s="124">
        <v>0</v>
      </c>
      <c r="H211" s="124">
        <v>0</v>
      </c>
      <c r="I211" s="356">
        <f>607865+674010</f>
        <v>1281875</v>
      </c>
      <c r="J211" s="124">
        <v>0</v>
      </c>
      <c r="K211" s="125">
        <v>974670</v>
      </c>
      <c r="L211" s="356">
        <v>0</v>
      </c>
      <c r="M211" s="66">
        <f aca="true" t="shared" si="4" ref="M211:M222">K211</f>
        <v>974670</v>
      </c>
      <c r="N211" s="155">
        <v>2011</v>
      </c>
      <c r="O211" s="114"/>
      <c r="P211" s="243"/>
      <c r="Q211" s="33"/>
      <c r="R211" s="34"/>
      <c r="S211" s="243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</row>
    <row r="212" spans="1:17" ht="34.5" customHeight="1">
      <c r="A212" s="312" t="s">
        <v>309</v>
      </c>
      <c r="B212" s="269" t="s">
        <v>340</v>
      </c>
      <c r="C212" s="401"/>
      <c r="D212" s="127" t="s">
        <v>329</v>
      </c>
      <c r="E212" s="309" t="s">
        <v>453</v>
      </c>
      <c r="F212" s="294" t="s">
        <v>315</v>
      </c>
      <c r="G212" s="130">
        <v>0</v>
      </c>
      <c r="H212" s="130">
        <v>0</v>
      </c>
      <c r="I212" s="357"/>
      <c r="J212" s="130">
        <v>0</v>
      </c>
      <c r="K212" s="129">
        <v>1198215</v>
      </c>
      <c r="L212" s="377"/>
      <c r="M212" s="41">
        <f t="shared" si="4"/>
        <v>1198215</v>
      </c>
      <c r="N212" s="55">
        <v>2011</v>
      </c>
      <c r="O212" s="114"/>
      <c r="Q212" s="33"/>
    </row>
    <row r="213" spans="1:17" ht="34.5" customHeight="1">
      <c r="A213" s="312" t="s">
        <v>309</v>
      </c>
      <c r="B213" s="269" t="s">
        <v>340</v>
      </c>
      <c r="C213" s="401"/>
      <c r="D213" s="127" t="s">
        <v>329</v>
      </c>
      <c r="E213" s="309" t="s">
        <v>454</v>
      </c>
      <c r="F213" s="294" t="s">
        <v>315</v>
      </c>
      <c r="G213" s="130">
        <v>0</v>
      </c>
      <c r="H213" s="130">
        <v>0</v>
      </c>
      <c r="I213" s="357"/>
      <c r="J213" s="130">
        <v>0</v>
      </c>
      <c r="K213" s="129">
        <v>500000</v>
      </c>
      <c r="L213" s="377"/>
      <c r="M213" s="41">
        <f t="shared" si="4"/>
        <v>500000</v>
      </c>
      <c r="N213" s="55">
        <v>2011</v>
      </c>
      <c r="O213" s="114"/>
      <c r="Q213" s="33"/>
    </row>
    <row r="214" spans="1:17" ht="34.5" customHeight="1">
      <c r="A214" s="312" t="s">
        <v>274</v>
      </c>
      <c r="B214" s="270" t="s">
        <v>300</v>
      </c>
      <c r="C214" s="401"/>
      <c r="D214" s="127" t="s">
        <v>329</v>
      </c>
      <c r="E214" s="202" t="s">
        <v>475</v>
      </c>
      <c r="F214" s="294" t="s">
        <v>471</v>
      </c>
      <c r="G214" s="130">
        <v>0</v>
      </c>
      <c r="H214" s="130">
        <v>0</v>
      </c>
      <c r="I214" s="357"/>
      <c r="J214" s="130">
        <v>0</v>
      </c>
      <c r="K214" s="129">
        <v>369750</v>
      </c>
      <c r="L214" s="377"/>
      <c r="M214" s="41">
        <f t="shared" si="4"/>
        <v>369750</v>
      </c>
      <c r="N214" s="55">
        <v>2011</v>
      </c>
      <c r="O214" s="114"/>
      <c r="Q214" s="33"/>
    </row>
    <row r="215" spans="1:17" ht="34.5" customHeight="1">
      <c r="A215" s="312" t="s">
        <v>272</v>
      </c>
      <c r="B215" s="269" t="s">
        <v>331</v>
      </c>
      <c r="C215" s="401"/>
      <c r="D215" s="127" t="s">
        <v>329</v>
      </c>
      <c r="E215" s="309" t="s">
        <v>464</v>
      </c>
      <c r="F215" s="294" t="s">
        <v>277</v>
      </c>
      <c r="G215" s="130">
        <v>0</v>
      </c>
      <c r="H215" s="130">
        <v>0</v>
      </c>
      <c r="I215" s="357"/>
      <c r="J215" s="130">
        <v>0</v>
      </c>
      <c r="K215" s="129">
        <v>300000</v>
      </c>
      <c r="L215" s="377"/>
      <c r="M215" s="41">
        <f t="shared" si="4"/>
        <v>300000</v>
      </c>
      <c r="N215" s="55">
        <v>2011</v>
      </c>
      <c r="O215" s="114"/>
      <c r="Q215" s="33"/>
    </row>
    <row r="216" spans="1:38" ht="34.5" customHeight="1">
      <c r="A216" s="312" t="s">
        <v>271</v>
      </c>
      <c r="B216" s="270" t="s">
        <v>505</v>
      </c>
      <c r="C216" s="401"/>
      <c r="D216" s="127" t="s">
        <v>329</v>
      </c>
      <c r="E216" s="309" t="s">
        <v>463</v>
      </c>
      <c r="F216" s="294" t="s">
        <v>388</v>
      </c>
      <c r="G216" s="130">
        <v>0</v>
      </c>
      <c r="H216" s="130">
        <v>0</v>
      </c>
      <c r="I216" s="357"/>
      <c r="J216" s="130">
        <v>0</v>
      </c>
      <c r="K216" s="129">
        <v>400000</v>
      </c>
      <c r="L216" s="377"/>
      <c r="M216" s="41">
        <f t="shared" si="4"/>
        <v>400000</v>
      </c>
      <c r="N216" s="55">
        <v>2011</v>
      </c>
      <c r="O216" s="114"/>
      <c r="Q216" s="33"/>
      <c r="AL216" s="36"/>
    </row>
    <row r="217" spans="1:17" ht="34.5" customHeight="1">
      <c r="A217" s="312" t="s">
        <v>273</v>
      </c>
      <c r="B217" s="270" t="s">
        <v>300</v>
      </c>
      <c r="C217" s="401"/>
      <c r="D217" s="127" t="s">
        <v>329</v>
      </c>
      <c r="E217" s="202" t="s">
        <v>478</v>
      </c>
      <c r="F217" s="294" t="s">
        <v>477</v>
      </c>
      <c r="G217" s="130">
        <v>0</v>
      </c>
      <c r="H217" s="130">
        <v>0</v>
      </c>
      <c r="I217" s="357"/>
      <c r="J217" s="130">
        <v>0</v>
      </c>
      <c r="K217" s="129">
        <v>1000000</v>
      </c>
      <c r="L217" s="377"/>
      <c r="M217" s="41">
        <f t="shared" si="4"/>
        <v>1000000</v>
      </c>
      <c r="N217" s="55">
        <v>2011</v>
      </c>
      <c r="O217" s="114"/>
      <c r="Q217" s="33"/>
    </row>
    <row r="218" spans="1:17" ht="34.5" customHeight="1">
      <c r="A218" s="312" t="s">
        <v>316</v>
      </c>
      <c r="B218" s="269" t="s">
        <v>314</v>
      </c>
      <c r="C218" s="401"/>
      <c r="D218" s="127" t="s">
        <v>329</v>
      </c>
      <c r="E218" s="309" t="s">
        <v>451</v>
      </c>
      <c r="F218" s="294" t="s">
        <v>267</v>
      </c>
      <c r="G218" s="130">
        <v>0</v>
      </c>
      <c r="H218" s="130">
        <v>0</v>
      </c>
      <c r="I218" s="357"/>
      <c r="J218" s="130">
        <v>0</v>
      </c>
      <c r="K218" s="129">
        <v>567500</v>
      </c>
      <c r="L218" s="377"/>
      <c r="M218" s="41">
        <f t="shared" si="4"/>
        <v>567500</v>
      </c>
      <c r="N218" s="55">
        <v>2011</v>
      </c>
      <c r="O218" s="114"/>
      <c r="Q218" s="33"/>
    </row>
    <row r="219" spans="1:38" s="36" customFormat="1" ht="34.5" customHeight="1">
      <c r="A219" s="312" t="s">
        <v>316</v>
      </c>
      <c r="B219" s="270" t="s">
        <v>314</v>
      </c>
      <c r="C219" s="401"/>
      <c r="D219" s="128" t="s">
        <v>329</v>
      </c>
      <c r="E219" s="202" t="s">
        <v>419</v>
      </c>
      <c r="F219" s="295" t="s">
        <v>267</v>
      </c>
      <c r="G219" s="124">
        <v>0</v>
      </c>
      <c r="H219" s="124">
        <v>0</v>
      </c>
      <c r="I219" s="357"/>
      <c r="J219" s="124">
        <v>0</v>
      </c>
      <c r="K219" s="125">
        <v>574670</v>
      </c>
      <c r="L219" s="377"/>
      <c r="M219" s="66">
        <f t="shared" si="4"/>
        <v>574670</v>
      </c>
      <c r="N219" s="155">
        <v>2011</v>
      </c>
      <c r="O219" s="114"/>
      <c r="P219" s="243"/>
      <c r="Q219" s="33"/>
      <c r="R219" s="34"/>
      <c r="S219" s="243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</row>
    <row r="220" spans="1:17" ht="34.5" customHeight="1">
      <c r="A220" s="312" t="s">
        <v>368</v>
      </c>
      <c r="B220" s="269" t="s">
        <v>311</v>
      </c>
      <c r="C220" s="401"/>
      <c r="D220" s="127" t="s">
        <v>329</v>
      </c>
      <c r="E220" s="309" t="s">
        <v>421</v>
      </c>
      <c r="F220" s="294" t="s">
        <v>315</v>
      </c>
      <c r="G220" s="130">
        <v>0</v>
      </c>
      <c r="H220" s="130">
        <v>0</v>
      </c>
      <c r="I220" s="357"/>
      <c r="J220" s="130">
        <v>0</v>
      </c>
      <c r="K220" s="129">
        <v>1800000</v>
      </c>
      <c r="L220" s="377"/>
      <c r="M220" s="41">
        <f t="shared" si="4"/>
        <v>1800000</v>
      </c>
      <c r="N220" s="55">
        <v>2011</v>
      </c>
      <c r="O220" s="114"/>
      <c r="Q220" s="33"/>
    </row>
    <row r="221" spans="1:38" s="36" customFormat="1" ht="34.5" customHeight="1">
      <c r="A221" s="312" t="s">
        <v>270</v>
      </c>
      <c r="B221" s="270" t="s">
        <v>311</v>
      </c>
      <c r="C221" s="401"/>
      <c r="D221" s="128" t="s">
        <v>329</v>
      </c>
      <c r="E221" s="202" t="s">
        <v>458</v>
      </c>
      <c r="F221" s="295" t="s">
        <v>399</v>
      </c>
      <c r="G221" s="124">
        <v>0</v>
      </c>
      <c r="H221" s="124">
        <v>0</v>
      </c>
      <c r="I221" s="357"/>
      <c r="J221" s="124">
        <v>0</v>
      </c>
      <c r="K221" s="125">
        <v>1224670</v>
      </c>
      <c r="L221" s="377"/>
      <c r="M221" s="66">
        <f t="shared" si="4"/>
        <v>1224670</v>
      </c>
      <c r="N221" s="155">
        <v>2011</v>
      </c>
      <c r="O221" s="114"/>
      <c r="P221" s="243"/>
      <c r="Q221" s="33"/>
      <c r="R221" s="34"/>
      <c r="S221" s="243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</row>
    <row r="222" spans="1:17" ht="34.5" customHeight="1">
      <c r="A222" s="312" t="s">
        <v>390</v>
      </c>
      <c r="B222" s="269" t="s">
        <v>571</v>
      </c>
      <c r="C222" s="401"/>
      <c r="D222" s="127" t="s">
        <v>329</v>
      </c>
      <c r="E222" s="202" t="s">
        <v>465</v>
      </c>
      <c r="F222" s="294" t="s">
        <v>279</v>
      </c>
      <c r="G222" s="130">
        <v>0</v>
      </c>
      <c r="H222" s="130">
        <v>0</v>
      </c>
      <c r="I222" s="362"/>
      <c r="J222" s="130">
        <v>0</v>
      </c>
      <c r="K222" s="129">
        <v>372400</v>
      </c>
      <c r="L222" s="378"/>
      <c r="M222" s="41">
        <f t="shared" si="4"/>
        <v>372400</v>
      </c>
      <c r="N222" s="55">
        <v>2011</v>
      </c>
      <c r="O222" s="114"/>
      <c r="Q222" s="33"/>
    </row>
    <row r="223" spans="1:17" ht="19.5" customHeight="1">
      <c r="A223" s="245" t="s">
        <v>553</v>
      </c>
      <c r="B223" s="271"/>
      <c r="C223" s="69">
        <v>8000000</v>
      </c>
      <c r="D223" s="27"/>
      <c r="E223" s="28"/>
      <c r="F223" s="298"/>
      <c r="G223" s="57">
        <f>SUM(G211:G222)</f>
        <v>0</v>
      </c>
      <c r="H223" s="57">
        <f>SUM(H211:H222)</f>
        <v>0</v>
      </c>
      <c r="I223" s="57">
        <f>I211</f>
        <v>1281875</v>
      </c>
      <c r="J223" s="57">
        <f>SUM(J211:J222)</f>
        <v>0</v>
      </c>
      <c r="K223" s="57">
        <f>SUM(K211:K222)</f>
        <v>9281875</v>
      </c>
      <c r="L223" s="57">
        <v>0</v>
      </c>
      <c r="M223" s="57">
        <f>SUM(M211:M222)</f>
        <v>9281875</v>
      </c>
      <c r="N223" s="70"/>
      <c r="O223" s="228"/>
      <c r="Q223" s="33"/>
    </row>
    <row r="224" spans="1:14" ht="34.5" customHeight="1">
      <c r="A224" s="248" t="s">
        <v>51</v>
      </c>
      <c r="B224" s="268"/>
      <c r="C224" s="207"/>
      <c r="D224" s="13"/>
      <c r="E224" s="14"/>
      <c r="F224" s="293"/>
      <c r="G224" s="67"/>
      <c r="H224" s="67"/>
      <c r="I224" s="67"/>
      <c r="J224" s="67"/>
      <c r="K224" s="67"/>
      <c r="L224" s="67"/>
      <c r="M224" s="67"/>
      <c r="N224" s="117"/>
    </row>
    <row r="225" spans="1:14" ht="34.5" customHeight="1">
      <c r="A225" s="318" t="s">
        <v>327</v>
      </c>
      <c r="B225" s="270" t="s">
        <v>325</v>
      </c>
      <c r="C225" s="392">
        <v>2500000</v>
      </c>
      <c r="D225" s="126" t="s">
        <v>329</v>
      </c>
      <c r="E225" s="202" t="s">
        <v>522</v>
      </c>
      <c r="F225" s="301" t="s">
        <v>523</v>
      </c>
      <c r="G225" s="124">
        <v>0</v>
      </c>
      <c r="H225" s="124">
        <v>0</v>
      </c>
      <c r="I225" s="124">
        <v>0</v>
      </c>
      <c r="J225" s="366">
        <v>1205000</v>
      </c>
      <c r="K225" s="124">
        <v>400000</v>
      </c>
      <c r="L225" s="366">
        <v>0</v>
      </c>
      <c r="M225" s="41">
        <f>K225</f>
        <v>400000</v>
      </c>
      <c r="N225" s="115">
        <v>2011</v>
      </c>
    </row>
    <row r="226" spans="1:14" ht="34.5" customHeight="1">
      <c r="A226" s="318" t="s">
        <v>327</v>
      </c>
      <c r="B226" s="270" t="s">
        <v>325</v>
      </c>
      <c r="C226" s="393"/>
      <c r="D226" s="126" t="s">
        <v>329</v>
      </c>
      <c r="E226" s="202" t="s">
        <v>545</v>
      </c>
      <c r="F226" s="295" t="s">
        <v>546</v>
      </c>
      <c r="G226" s="124">
        <v>0</v>
      </c>
      <c r="H226" s="124">
        <v>0</v>
      </c>
      <c r="I226" s="124">
        <v>0</v>
      </c>
      <c r="J226" s="362"/>
      <c r="K226" s="124">
        <v>895000</v>
      </c>
      <c r="L226" s="362"/>
      <c r="M226" s="66">
        <f>K226</f>
        <v>895000</v>
      </c>
      <c r="N226" s="147">
        <v>2011</v>
      </c>
    </row>
    <row r="227" spans="1:15" ht="19.5" customHeight="1">
      <c r="A227" s="245" t="s">
        <v>450</v>
      </c>
      <c r="B227" s="271"/>
      <c r="C227" s="69">
        <v>2500000</v>
      </c>
      <c r="D227" s="27"/>
      <c r="E227" s="28"/>
      <c r="F227" s="298"/>
      <c r="G227" s="57">
        <v>0</v>
      </c>
      <c r="H227" s="57">
        <v>0</v>
      </c>
      <c r="I227" s="57">
        <v>0</v>
      </c>
      <c r="J227" s="57">
        <v>1205000</v>
      </c>
      <c r="K227" s="57">
        <f>SUM(K225:K226)</f>
        <v>1295000</v>
      </c>
      <c r="L227" s="57">
        <v>0</v>
      </c>
      <c r="M227" s="57">
        <f>SUM(M225:M226)</f>
        <v>1295000</v>
      </c>
      <c r="N227" s="116"/>
      <c r="O227" s="230"/>
    </row>
    <row r="228" spans="1:17" ht="34.5" customHeight="1">
      <c r="A228" s="248" t="s">
        <v>52</v>
      </c>
      <c r="B228" s="268"/>
      <c r="C228" s="207"/>
      <c r="D228" s="13"/>
      <c r="E228" s="14"/>
      <c r="F228" s="293"/>
      <c r="G228" s="67"/>
      <c r="H228" s="67"/>
      <c r="I228" s="67"/>
      <c r="J228" s="67"/>
      <c r="K228" s="67"/>
      <c r="L228" s="67"/>
      <c r="M228" s="67"/>
      <c r="N228" s="68"/>
      <c r="O228" s="114"/>
      <c r="Q228" s="33"/>
    </row>
    <row r="229" spans="1:17" ht="34.5" customHeight="1">
      <c r="A229" s="319" t="s">
        <v>313</v>
      </c>
      <c r="B229" s="273" t="s">
        <v>314</v>
      </c>
      <c r="C229" s="399">
        <v>8000000</v>
      </c>
      <c r="D229" s="96" t="s">
        <v>310</v>
      </c>
      <c r="E229" s="93" t="s">
        <v>682</v>
      </c>
      <c r="F229" s="299" t="s">
        <v>619</v>
      </c>
      <c r="G229" s="98">
        <v>0</v>
      </c>
      <c r="H229" s="98">
        <v>0</v>
      </c>
      <c r="I229" s="98">
        <v>0</v>
      </c>
      <c r="J229" s="360">
        <v>2378915</v>
      </c>
      <c r="K229" s="98">
        <v>53532</v>
      </c>
      <c r="L229" s="360">
        <v>0</v>
      </c>
      <c r="M229" s="98">
        <f>K229</f>
        <v>53532</v>
      </c>
      <c r="N229" s="168">
        <v>2011</v>
      </c>
      <c r="O229" s="114"/>
      <c r="Q229" s="33"/>
    </row>
    <row r="230" spans="1:17" ht="34.5" customHeight="1">
      <c r="A230" s="319" t="s">
        <v>313</v>
      </c>
      <c r="B230" s="273" t="s">
        <v>314</v>
      </c>
      <c r="C230" s="400"/>
      <c r="D230" s="96" t="s">
        <v>310</v>
      </c>
      <c r="E230" s="93" t="s">
        <v>683</v>
      </c>
      <c r="F230" s="299" t="s">
        <v>691</v>
      </c>
      <c r="G230" s="98">
        <v>0</v>
      </c>
      <c r="H230" s="98">
        <v>0</v>
      </c>
      <c r="I230" s="98">
        <v>0</v>
      </c>
      <c r="J230" s="367"/>
      <c r="K230" s="98">
        <v>53532</v>
      </c>
      <c r="L230" s="361"/>
      <c r="M230" s="98">
        <f aca="true" t="shared" si="5" ref="M230:M254">K230</f>
        <v>53532</v>
      </c>
      <c r="N230" s="168">
        <v>2011</v>
      </c>
      <c r="O230" s="114"/>
      <c r="Q230" s="33"/>
    </row>
    <row r="231" spans="1:14" ht="34.5" customHeight="1">
      <c r="A231" s="319" t="s">
        <v>574</v>
      </c>
      <c r="B231" s="273" t="s">
        <v>571</v>
      </c>
      <c r="C231" s="400"/>
      <c r="D231" s="96" t="s">
        <v>310</v>
      </c>
      <c r="E231" s="97" t="s">
        <v>620</v>
      </c>
      <c r="F231" s="299" t="s">
        <v>621</v>
      </c>
      <c r="G231" s="98">
        <v>0</v>
      </c>
      <c r="H231" s="98">
        <v>0</v>
      </c>
      <c r="I231" s="98">
        <v>0</v>
      </c>
      <c r="J231" s="367"/>
      <c r="K231" s="98">
        <v>119898</v>
      </c>
      <c r="L231" s="361"/>
      <c r="M231" s="98">
        <f t="shared" si="5"/>
        <v>119898</v>
      </c>
      <c r="N231" s="168">
        <v>2011</v>
      </c>
    </row>
    <row r="232" spans="1:14" ht="34.5" customHeight="1">
      <c r="A232" s="319" t="s">
        <v>574</v>
      </c>
      <c r="B232" s="255" t="s">
        <v>311</v>
      </c>
      <c r="C232" s="400"/>
      <c r="D232" s="96" t="s">
        <v>310</v>
      </c>
      <c r="E232" s="93" t="s">
        <v>622</v>
      </c>
      <c r="F232" s="299" t="s">
        <v>623</v>
      </c>
      <c r="G232" s="98">
        <v>0</v>
      </c>
      <c r="H232" s="98">
        <v>0</v>
      </c>
      <c r="I232" s="98">
        <v>0</v>
      </c>
      <c r="J232" s="367"/>
      <c r="K232" s="98">
        <v>198250</v>
      </c>
      <c r="L232" s="361"/>
      <c r="M232" s="98">
        <f t="shared" si="5"/>
        <v>198250</v>
      </c>
      <c r="N232" s="168">
        <v>2011</v>
      </c>
    </row>
    <row r="233" spans="1:14" ht="34.5" customHeight="1">
      <c r="A233" s="319" t="s">
        <v>574</v>
      </c>
      <c r="B233" s="273" t="s">
        <v>625</v>
      </c>
      <c r="C233" s="400"/>
      <c r="D233" s="96" t="s">
        <v>310</v>
      </c>
      <c r="E233" s="93" t="s">
        <v>624</v>
      </c>
      <c r="F233" s="299" t="s">
        <v>626</v>
      </c>
      <c r="G233" s="98">
        <v>0</v>
      </c>
      <c r="H233" s="98">
        <v>0</v>
      </c>
      <c r="I233" s="98">
        <v>0</v>
      </c>
      <c r="J233" s="367"/>
      <c r="K233" s="98">
        <v>166780</v>
      </c>
      <c r="L233" s="361"/>
      <c r="M233" s="98">
        <f t="shared" si="5"/>
        <v>166780</v>
      </c>
      <c r="N233" s="168">
        <v>2011</v>
      </c>
    </row>
    <row r="234" spans="1:14" ht="34.5" customHeight="1">
      <c r="A234" s="319" t="s">
        <v>574</v>
      </c>
      <c r="B234" s="273" t="s">
        <v>314</v>
      </c>
      <c r="C234" s="400"/>
      <c r="D234" s="96" t="s">
        <v>310</v>
      </c>
      <c r="E234" s="93" t="s">
        <v>627</v>
      </c>
      <c r="F234" s="299" t="s">
        <v>628</v>
      </c>
      <c r="G234" s="98">
        <v>0</v>
      </c>
      <c r="H234" s="98">
        <v>0</v>
      </c>
      <c r="I234" s="98">
        <v>0</v>
      </c>
      <c r="J234" s="367"/>
      <c r="K234" s="98">
        <v>125095</v>
      </c>
      <c r="L234" s="361"/>
      <c r="M234" s="98">
        <f t="shared" si="5"/>
        <v>125095</v>
      </c>
      <c r="N234" s="168">
        <v>2011</v>
      </c>
    </row>
    <row r="235" spans="1:14" ht="34.5" customHeight="1">
      <c r="A235" s="319" t="s">
        <v>574</v>
      </c>
      <c r="B235" s="255" t="s">
        <v>311</v>
      </c>
      <c r="C235" s="400"/>
      <c r="D235" s="96" t="s">
        <v>310</v>
      </c>
      <c r="E235" s="93" t="s">
        <v>629</v>
      </c>
      <c r="F235" s="299" t="s">
        <v>630</v>
      </c>
      <c r="G235" s="98">
        <v>0</v>
      </c>
      <c r="H235" s="98">
        <v>0</v>
      </c>
      <c r="I235" s="98">
        <v>0</v>
      </c>
      <c r="J235" s="367"/>
      <c r="K235" s="98">
        <v>128000</v>
      </c>
      <c r="L235" s="361"/>
      <c r="M235" s="98">
        <f t="shared" si="5"/>
        <v>128000</v>
      </c>
      <c r="N235" s="168">
        <v>2011</v>
      </c>
    </row>
    <row r="236" spans="1:14" ht="34.5" customHeight="1">
      <c r="A236" s="319" t="s">
        <v>574</v>
      </c>
      <c r="B236" s="273" t="s">
        <v>314</v>
      </c>
      <c r="C236" s="400"/>
      <c r="D236" s="96" t="s">
        <v>310</v>
      </c>
      <c r="E236" s="93" t="s">
        <v>631</v>
      </c>
      <c r="F236" s="299" t="s">
        <v>632</v>
      </c>
      <c r="G236" s="98">
        <v>0</v>
      </c>
      <c r="H236" s="98">
        <v>0</v>
      </c>
      <c r="I236" s="98">
        <v>0</v>
      </c>
      <c r="J236" s="367"/>
      <c r="K236" s="98">
        <v>161115</v>
      </c>
      <c r="L236" s="361"/>
      <c r="M236" s="98">
        <f t="shared" si="5"/>
        <v>161115</v>
      </c>
      <c r="N236" s="168">
        <v>2011</v>
      </c>
    </row>
    <row r="237" spans="1:14" ht="34.5" customHeight="1">
      <c r="A237" s="319" t="s">
        <v>574</v>
      </c>
      <c r="B237" s="255" t="s">
        <v>311</v>
      </c>
      <c r="C237" s="400"/>
      <c r="D237" s="96" t="s">
        <v>310</v>
      </c>
      <c r="E237" s="93" t="s">
        <v>633</v>
      </c>
      <c r="F237" s="299" t="s">
        <v>634</v>
      </c>
      <c r="G237" s="98">
        <v>0</v>
      </c>
      <c r="H237" s="98">
        <v>0</v>
      </c>
      <c r="I237" s="98">
        <v>0</v>
      </c>
      <c r="J237" s="367"/>
      <c r="K237" s="98">
        <v>151421</v>
      </c>
      <c r="L237" s="361"/>
      <c r="M237" s="98">
        <f t="shared" si="5"/>
        <v>151421</v>
      </c>
      <c r="N237" s="168">
        <v>2011</v>
      </c>
    </row>
    <row r="238" spans="1:14" ht="34.5" customHeight="1">
      <c r="A238" s="319" t="s">
        <v>574</v>
      </c>
      <c r="B238" s="273" t="s">
        <v>314</v>
      </c>
      <c r="C238" s="400"/>
      <c r="D238" s="96" t="s">
        <v>310</v>
      </c>
      <c r="E238" s="93" t="s">
        <v>635</v>
      </c>
      <c r="F238" s="299" t="s">
        <v>636</v>
      </c>
      <c r="G238" s="98">
        <v>0</v>
      </c>
      <c r="H238" s="98">
        <v>0</v>
      </c>
      <c r="I238" s="98">
        <v>0</v>
      </c>
      <c r="J238" s="367"/>
      <c r="K238" s="98">
        <v>115000</v>
      </c>
      <c r="L238" s="361"/>
      <c r="M238" s="98">
        <f t="shared" si="5"/>
        <v>115000</v>
      </c>
      <c r="N238" s="168">
        <v>2011</v>
      </c>
    </row>
    <row r="239" spans="1:14" ht="34.5" customHeight="1">
      <c r="A239" s="319" t="s">
        <v>574</v>
      </c>
      <c r="B239" s="273" t="s">
        <v>325</v>
      </c>
      <c r="C239" s="400"/>
      <c r="D239" s="96" t="s">
        <v>310</v>
      </c>
      <c r="E239" s="93" t="s">
        <v>637</v>
      </c>
      <c r="F239" s="299" t="s">
        <v>641</v>
      </c>
      <c r="G239" s="98">
        <v>0</v>
      </c>
      <c r="H239" s="98">
        <v>0</v>
      </c>
      <c r="I239" s="98">
        <v>0</v>
      </c>
      <c r="J239" s="367"/>
      <c r="K239" s="98">
        <v>131950</v>
      </c>
      <c r="L239" s="361"/>
      <c r="M239" s="98">
        <f t="shared" si="5"/>
        <v>131950</v>
      </c>
      <c r="N239" s="168">
        <v>2011</v>
      </c>
    </row>
    <row r="240" spans="1:14" ht="34.5" customHeight="1">
      <c r="A240" s="319" t="s">
        <v>574</v>
      </c>
      <c r="B240" s="273" t="s">
        <v>625</v>
      </c>
      <c r="C240" s="400"/>
      <c r="D240" s="96" t="s">
        <v>310</v>
      </c>
      <c r="E240" s="97" t="s">
        <v>642</v>
      </c>
      <c r="F240" s="299" t="s">
        <v>643</v>
      </c>
      <c r="G240" s="98">
        <v>0</v>
      </c>
      <c r="H240" s="98">
        <v>0</v>
      </c>
      <c r="I240" s="98">
        <v>0</v>
      </c>
      <c r="J240" s="367"/>
      <c r="K240" s="98">
        <v>100000</v>
      </c>
      <c r="L240" s="361"/>
      <c r="M240" s="98">
        <f t="shared" si="5"/>
        <v>100000</v>
      </c>
      <c r="N240" s="168">
        <v>2011</v>
      </c>
    </row>
    <row r="241" spans="1:14" ht="34.5" customHeight="1">
      <c r="A241" s="319" t="s">
        <v>316</v>
      </c>
      <c r="B241" s="273" t="s">
        <v>336</v>
      </c>
      <c r="C241" s="400"/>
      <c r="D241" s="96" t="s">
        <v>310</v>
      </c>
      <c r="E241" s="97" t="s">
        <v>644</v>
      </c>
      <c r="F241" s="299" t="s">
        <v>645</v>
      </c>
      <c r="G241" s="98">
        <v>0</v>
      </c>
      <c r="H241" s="98">
        <v>0</v>
      </c>
      <c r="I241" s="98">
        <v>0</v>
      </c>
      <c r="J241" s="367"/>
      <c r="K241" s="98">
        <v>362500</v>
      </c>
      <c r="L241" s="361"/>
      <c r="M241" s="98">
        <f t="shared" si="5"/>
        <v>362500</v>
      </c>
      <c r="N241" s="168">
        <v>2011</v>
      </c>
    </row>
    <row r="242" spans="1:14" ht="34.5" customHeight="1">
      <c r="A242" s="319" t="s">
        <v>316</v>
      </c>
      <c r="B242" s="273" t="s">
        <v>336</v>
      </c>
      <c r="C242" s="400"/>
      <c r="D242" s="96" t="s">
        <v>310</v>
      </c>
      <c r="E242" s="97" t="s">
        <v>646</v>
      </c>
      <c r="F242" s="299" t="s">
        <v>647</v>
      </c>
      <c r="G242" s="98">
        <v>0</v>
      </c>
      <c r="H242" s="98">
        <v>0</v>
      </c>
      <c r="I242" s="98">
        <v>0</v>
      </c>
      <c r="J242" s="367"/>
      <c r="K242" s="98">
        <v>500000</v>
      </c>
      <c r="L242" s="361"/>
      <c r="M242" s="98">
        <f t="shared" si="5"/>
        <v>500000</v>
      </c>
      <c r="N242" s="168">
        <v>2011</v>
      </c>
    </row>
    <row r="243" spans="1:14" ht="34.5" customHeight="1">
      <c r="A243" s="319" t="s">
        <v>316</v>
      </c>
      <c r="B243" s="273" t="s">
        <v>336</v>
      </c>
      <c r="C243" s="400"/>
      <c r="D243" s="96" t="s">
        <v>310</v>
      </c>
      <c r="E243" s="97" t="s">
        <v>648</v>
      </c>
      <c r="F243" s="299" t="s">
        <v>649</v>
      </c>
      <c r="G243" s="98">
        <v>0</v>
      </c>
      <c r="H243" s="98">
        <v>0</v>
      </c>
      <c r="I243" s="98">
        <v>0</v>
      </c>
      <c r="J243" s="367"/>
      <c r="K243" s="98">
        <v>160000</v>
      </c>
      <c r="L243" s="361"/>
      <c r="M243" s="98">
        <f t="shared" si="5"/>
        <v>160000</v>
      </c>
      <c r="N243" s="168">
        <v>2011</v>
      </c>
    </row>
    <row r="244" spans="1:14" ht="34.5" customHeight="1">
      <c r="A244" s="319" t="s">
        <v>316</v>
      </c>
      <c r="B244" s="255" t="s">
        <v>331</v>
      </c>
      <c r="C244" s="400"/>
      <c r="D244" s="96" t="s">
        <v>310</v>
      </c>
      <c r="E244" s="97" t="s">
        <v>650</v>
      </c>
      <c r="F244" s="299" t="s">
        <v>651</v>
      </c>
      <c r="G244" s="98">
        <v>0</v>
      </c>
      <c r="H244" s="98">
        <v>0</v>
      </c>
      <c r="I244" s="98">
        <v>0</v>
      </c>
      <c r="J244" s="367"/>
      <c r="K244" s="98">
        <v>110134</v>
      </c>
      <c r="L244" s="361"/>
      <c r="M244" s="98">
        <f t="shared" si="5"/>
        <v>110134</v>
      </c>
      <c r="N244" s="168">
        <v>2011</v>
      </c>
    </row>
    <row r="245" spans="1:14" ht="34.5" customHeight="1">
      <c r="A245" s="319" t="s">
        <v>316</v>
      </c>
      <c r="B245" s="255" t="s">
        <v>653</v>
      </c>
      <c r="C245" s="400"/>
      <c r="D245" s="96" t="s">
        <v>310</v>
      </c>
      <c r="E245" s="97" t="s">
        <v>652</v>
      </c>
      <c r="F245" s="299" t="s">
        <v>654</v>
      </c>
      <c r="G245" s="98">
        <v>0</v>
      </c>
      <c r="H245" s="98">
        <v>0</v>
      </c>
      <c r="I245" s="98">
        <v>0</v>
      </c>
      <c r="J245" s="367"/>
      <c r="K245" s="98">
        <v>99961</v>
      </c>
      <c r="L245" s="361"/>
      <c r="M245" s="98">
        <f t="shared" si="5"/>
        <v>99961</v>
      </c>
      <c r="N245" s="168">
        <v>2011</v>
      </c>
    </row>
    <row r="246" spans="1:14" ht="34.5" customHeight="1">
      <c r="A246" s="319" t="s">
        <v>312</v>
      </c>
      <c r="B246" s="273" t="s">
        <v>325</v>
      </c>
      <c r="C246" s="400"/>
      <c r="D246" s="96" t="s">
        <v>310</v>
      </c>
      <c r="E246" s="93" t="s">
        <v>655</v>
      </c>
      <c r="F246" s="299" t="s">
        <v>656</v>
      </c>
      <c r="G246" s="98">
        <v>0</v>
      </c>
      <c r="H246" s="98">
        <v>0</v>
      </c>
      <c r="I246" s="98">
        <v>0</v>
      </c>
      <c r="J246" s="367"/>
      <c r="K246" s="209">
        <v>297351</v>
      </c>
      <c r="L246" s="361"/>
      <c r="M246" s="98">
        <f t="shared" si="5"/>
        <v>297351</v>
      </c>
      <c r="N246" s="168">
        <v>2011</v>
      </c>
    </row>
    <row r="247" spans="1:14" ht="34.5" customHeight="1">
      <c r="A247" s="319" t="s">
        <v>312</v>
      </c>
      <c r="B247" s="273" t="s">
        <v>325</v>
      </c>
      <c r="C247" s="400"/>
      <c r="D247" s="96" t="s">
        <v>310</v>
      </c>
      <c r="E247" s="93" t="s">
        <v>657</v>
      </c>
      <c r="F247" s="299" t="s">
        <v>658</v>
      </c>
      <c r="G247" s="98">
        <v>0</v>
      </c>
      <c r="H247" s="98">
        <v>0</v>
      </c>
      <c r="I247" s="98">
        <v>0</v>
      </c>
      <c r="J247" s="367"/>
      <c r="K247" s="209">
        <v>199999</v>
      </c>
      <c r="L247" s="361"/>
      <c r="M247" s="98">
        <f t="shared" si="5"/>
        <v>199999</v>
      </c>
      <c r="N247" s="168">
        <v>2011</v>
      </c>
    </row>
    <row r="248" spans="1:14" ht="34.5" customHeight="1">
      <c r="A248" s="319" t="s">
        <v>312</v>
      </c>
      <c r="B248" s="255" t="s">
        <v>311</v>
      </c>
      <c r="C248" s="400"/>
      <c r="D248" s="96" t="s">
        <v>310</v>
      </c>
      <c r="E248" s="93" t="s">
        <v>659</v>
      </c>
      <c r="F248" s="299" t="s">
        <v>671</v>
      </c>
      <c r="G248" s="98">
        <v>0</v>
      </c>
      <c r="H248" s="98">
        <v>0</v>
      </c>
      <c r="I248" s="98">
        <v>0</v>
      </c>
      <c r="J248" s="367"/>
      <c r="K248" s="98">
        <v>576892</v>
      </c>
      <c r="L248" s="361"/>
      <c r="M248" s="98">
        <f t="shared" si="5"/>
        <v>576892</v>
      </c>
      <c r="N248" s="168">
        <v>2011</v>
      </c>
    </row>
    <row r="249" spans="1:14" ht="34.5" customHeight="1">
      <c r="A249" s="319" t="s">
        <v>312</v>
      </c>
      <c r="B249" s="255" t="s">
        <v>340</v>
      </c>
      <c r="C249" s="400"/>
      <c r="D249" s="96" t="s">
        <v>310</v>
      </c>
      <c r="E249" s="93" t="s">
        <v>672</v>
      </c>
      <c r="F249" s="299" t="s">
        <v>673</v>
      </c>
      <c r="G249" s="98">
        <v>0</v>
      </c>
      <c r="H249" s="98">
        <v>0</v>
      </c>
      <c r="I249" s="98">
        <v>0</v>
      </c>
      <c r="J249" s="367"/>
      <c r="K249" s="98">
        <v>249999</v>
      </c>
      <c r="L249" s="361"/>
      <c r="M249" s="98">
        <f t="shared" si="5"/>
        <v>249999</v>
      </c>
      <c r="N249" s="168">
        <v>2011</v>
      </c>
    </row>
    <row r="250" spans="1:14" ht="34.5" customHeight="1">
      <c r="A250" s="319" t="s">
        <v>312</v>
      </c>
      <c r="B250" s="255" t="s">
        <v>325</v>
      </c>
      <c r="C250" s="400"/>
      <c r="D250" s="96" t="s">
        <v>310</v>
      </c>
      <c r="E250" s="93" t="s">
        <v>674</v>
      </c>
      <c r="F250" s="300" t="s">
        <v>675</v>
      </c>
      <c r="G250" s="98">
        <v>0</v>
      </c>
      <c r="H250" s="98">
        <v>0</v>
      </c>
      <c r="I250" s="98">
        <v>0</v>
      </c>
      <c r="J250" s="367"/>
      <c r="K250" s="98">
        <v>195666</v>
      </c>
      <c r="L250" s="361"/>
      <c r="M250" s="98">
        <f t="shared" si="5"/>
        <v>195666</v>
      </c>
      <c r="N250" s="168">
        <v>2011</v>
      </c>
    </row>
    <row r="251" spans="1:14" ht="34.5" customHeight="1">
      <c r="A251" s="319" t="s">
        <v>681</v>
      </c>
      <c r="B251" s="273" t="s">
        <v>336</v>
      </c>
      <c r="C251" s="400"/>
      <c r="D251" s="96" t="s">
        <v>310</v>
      </c>
      <c r="E251" s="97" t="s">
        <v>676</v>
      </c>
      <c r="F251" s="300" t="s">
        <v>684</v>
      </c>
      <c r="G251" s="98">
        <v>0</v>
      </c>
      <c r="H251" s="98">
        <v>0</v>
      </c>
      <c r="I251" s="98">
        <v>0</v>
      </c>
      <c r="J251" s="367"/>
      <c r="K251" s="98">
        <v>449988</v>
      </c>
      <c r="L251" s="361"/>
      <c r="M251" s="98">
        <f t="shared" si="5"/>
        <v>449988</v>
      </c>
      <c r="N251" s="168">
        <v>2011</v>
      </c>
    </row>
    <row r="252" spans="1:14" ht="34.5" customHeight="1">
      <c r="A252" s="319" t="s">
        <v>681</v>
      </c>
      <c r="B252" s="273" t="s">
        <v>336</v>
      </c>
      <c r="C252" s="400"/>
      <c r="D252" s="96" t="s">
        <v>310</v>
      </c>
      <c r="E252" s="97" t="s">
        <v>677</v>
      </c>
      <c r="F252" s="300" t="s">
        <v>678</v>
      </c>
      <c r="G252" s="98">
        <v>0</v>
      </c>
      <c r="H252" s="98">
        <v>0</v>
      </c>
      <c r="I252" s="98">
        <v>0</v>
      </c>
      <c r="J252" s="367"/>
      <c r="K252" s="98">
        <v>238360</v>
      </c>
      <c r="L252" s="361"/>
      <c r="M252" s="98">
        <f t="shared" si="5"/>
        <v>238360</v>
      </c>
      <c r="N252" s="168">
        <v>2011</v>
      </c>
    </row>
    <row r="253" spans="1:14" ht="34.5" customHeight="1">
      <c r="A253" s="319" t="s">
        <v>681</v>
      </c>
      <c r="B253" s="256" t="s">
        <v>340</v>
      </c>
      <c r="C253" s="400"/>
      <c r="D253" s="96" t="s">
        <v>310</v>
      </c>
      <c r="E253" s="97" t="s">
        <v>679</v>
      </c>
      <c r="F253" s="300" t="s">
        <v>685</v>
      </c>
      <c r="G253" s="98">
        <v>0</v>
      </c>
      <c r="H253" s="98">
        <v>0</v>
      </c>
      <c r="I253" s="98">
        <v>0</v>
      </c>
      <c r="J253" s="367"/>
      <c r="K253" s="98">
        <v>333363</v>
      </c>
      <c r="L253" s="361"/>
      <c r="M253" s="98">
        <f t="shared" si="5"/>
        <v>333363</v>
      </c>
      <c r="N253" s="168">
        <v>2011</v>
      </c>
    </row>
    <row r="254" spans="1:14" ht="34.5" customHeight="1">
      <c r="A254" s="319" t="s">
        <v>681</v>
      </c>
      <c r="B254" s="273" t="s">
        <v>336</v>
      </c>
      <c r="C254" s="400"/>
      <c r="D254" s="96" t="s">
        <v>310</v>
      </c>
      <c r="E254" s="97" t="s">
        <v>680</v>
      </c>
      <c r="F254" s="300" t="s">
        <v>686</v>
      </c>
      <c r="G254" s="98">
        <v>0</v>
      </c>
      <c r="H254" s="98">
        <v>0</v>
      </c>
      <c r="I254" s="98">
        <v>0</v>
      </c>
      <c r="J254" s="368"/>
      <c r="K254" s="98">
        <v>342299</v>
      </c>
      <c r="L254" s="348"/>
      <c r="M254" s="98">
        <f t="shared" si="5"/>
        <v>342299</v>
      </c>
      <c r="N254" s="168">
        <v>2011</v>
      </c>
    </row>
    <row r="255" spans="1:15" ht="19.5" customHeight="1">
      <c r="A255" s="249" t="s">
        <v>552</v>
      </c>
      <c r="B255" s="271"/>
      <c r="C255" s="69">
        <v>8000000</v>
      </c>
      <c r="D255" s="27"/>
      <c r="E255" s="27"/>
      <c r="F255" s="298"/>
      <c r="G255" s="57">
        <v>0</v>
      </c>
      <c r="H255" s="57">
        <v>0</v>
      </c>
      <c r="I255" s="57">
        <v>0</v>
      </c>
      <c r="J255" s="57">
        <f>C255-K255</f>
        <v>2378915</v>
      </c>
      <c r="K255" s="57">
        <f>SUM(K229:K254)</f>
        <v>5621085</v>
      </c>
      <c r="L255" s="57">
        <v>0</v>
      </c>
      <c r="M255" s="57">
        <f>SUM(M229:M254)</f>
        <v>5621085</v>
      </c>
      <c r="N255" s="169"/>
      <c r="O255" s="230"/>
    </row>
    <row r="256" spans="1:14" ht="34.5" customHeight="1">
      <c r="A256" s="248" t="s">
        <v>53</v>
      </c>
      <c r="B256" s="268"/>
      <c r="C256" s="207"/>
      <c r="D256" s="13"/>
      <c r="E256" s="14"/>
      <c r="F256" s="293"/>
      <c r="G256" s="71"/>
      <c r="H256" s="71"/>
      <c r="I256" s="71"/>
      <c r="J256" s="71"/>
      <c r="K256" s="67"/>
      <c r="L256" s="71"/>
      <c r="M256" s="67"/>
      <c r="N256" s="170"/>
    </row>
    <row r="257" spans="1:14" ht="34.5" customHeight="1">
      <c r="A257" s="319" t="s">
        <v>318</v>
      </c>
      <c r="B257" s="273" t="s">
        <v>314</v>
      </c>
      <c r="C257" s="399">
        <v>16000000</v>
      </c>
      <c r="D257" s="96" t="s">
        <v>310</v>
      </c>
      <c r="E257" s="97" t="s">
        <v>687</v>
      </c>
      <c r="F257" s="300" t="s">
        <v>688</v>
      </c>
      <c r="G257" s="98">
        <v>0</v>
      </c>
      <c r="H257" s="98">
        <v>0</v>
      </c>
      <c r="I257" s="360">
        <v>2378915</v>
      </c>
      <c r="J257" s="98">
        <v>0</v>
      </c>
      <c r="K257" s="98">
        <v>199995</v>
      </c>
      <c r="L257" s="360">
        <v>673241</v>
      </c>
      <c r="M257" s="98">
        <f aca="true" t="shared" si="6" ref="M257:M284">K257</f>
        <v>199995</v>
      </c>
      <c r="N257" s="171">
        <v>2011</v>
      </c>
    </row>
    <row r="258" spans="1:14" ht="34.5" customHeight="1">
      <c r="A258" s="319" t="s">
        <v>318</v>
      </c>
      <c r="B258" s="273" t="s">
        <v>615</v>
      </c>
      <c r="C258" s="393"/>
      <c r="D258" s="96" t="s">
        <v>310</v>
      </c>
      <c r="E258" s="97" t="s">
        <v>689</v>
      </c>
      <c r="F258" s="300" t="s">
        <v>690</v>
      </c>
      <c r="G258" s="98">
        <v>0</v>
      </c>
      <c r="H258" s="98">
        <v>0</v>
      </c>
      <c r="I258" s="409"/>
      <c r="J258" s="98">
        <v>0</v>
      </c>
      <c r="K258" s="98">
        <v>199995</v>
      </c>
      <c r="L258" s="361"/>
      <c r="M258" s="98">
        <f t="shared" si="6"/>
        <v>199995</v>
      </c>
      <c r="N258" s="171">
        <v>2011</v>
      </c>
    </row>
    <row r="259" spans="1:14" ht="34.5" customHeight="1">
      <c r="A259" s="319" t="s">
        <v>404</v>
      </c>
      <c r="B259" s="273" t="s">
        <v>325</v>
      </c>
      <c r="C259" s="393"/>
      <c r="D259" s="96" t="s">
        <v>310</v>
      </c>
      <c r="E259" s="97" t="s">
        <v>693</v>
      </c>
      <c r="F259" s="300" t="s">
        <v>694</v>
      </c>
      <c r="G259" s="98">
        <v>0</v>
      </c>
      <c r="H259" s="98">
        <v>0</v>
      </c>
      <c r="I259" s="409"/>
      <c r="J259" s="98">
        <v>0</v>
      </c>
      <c r="K259" s="98">
        <v>299992</v>
      </c>
      <c r="L259" s="361"/>
      <c r="M259" s="98">
        <f t="shared" si="6"/>
        <v>299992</v>
      </c>
      <c r="N259" s="171">
        <v>2011</v>
      </c>
    </row>
    <row r="260" spans="1:14" ht="34.5" customHeight="1">
      <c r="A260" s="319" t="s">
        <v>696</v>
      </c>
      <c r="B260" s="273" t="s">
        <v>314</v>
      </c>
      <c r="C260" s="393"/>
      <c r="D260" s="96" t="s">
        <v>310</v>
      </c>
      <c r="E260" s="97" t="s">
        <v>695</v>
      </c>
      <c r="F260" s="300" t="s">
        <v>707</v>
      </c>
      <c r="G260" s="98">
        <v>0</v>
      </c>
      <c r="H260" s="98">
        <v>0</v>
      </c>
      <c r="I260" s="409"/>
      <c r="J260" s="98">
        <v>0</v>
      </c>
      <c r="K260" s="98">
        <v>100000</v>
      </c>
      <c r="L260" s="361"/>
      <c r="M260" s="98">
        <f t="shared" si="6"/>
        <v>100000</v>
      </c>
      <c r="N260" s="171">
        <v>2011</v>
      </c>
    </row>
    <row r="261" spans="1:14" ht="34.5" customHeight="1">
      <c r="A261" s="319" t="s">
        <v>696</v>
      </c>
      <c r="B261" s="273" t="s">
        <v>325</v>
      </c>
      <c r="C261" s="393"/>
      <c r="D261" s="96" t="s">
        <v>310</v>
      </c>
      <c r="E261" s="97" t="s">
        <v>708</v>
      </c>
      <c r="F261" s="300" t="s">
        <v>709</v>
      </c>
      <c r="G261" s="98">
        <v>0</v>
      </c>
      <c r="H261" s="98">
        <v>0</v>
      </c>
      <c r="I261" s="409"/>
      <c r="J261" s="98">
        <v>0</v>
      </c>
      <c r="K261" s="98">
        <v>150000</v>
      </c>
      <c r="L261" s="361"/>
      <c r="M261" s="98">
        <f t="shared" si="6"/>
        <v>150000</v>
      </c>
      <c r="N261" s="171">
        <v>2011</v>
      </c>
    </row>
    <row r="262" spans="1:14" ht="34.5" customHeight="1">
      <c r="A262" s="319" t="s">
        <v>696</v>
      </c>
      <c r="B262" s="273" t="s">
        <v>336</v>
      </c>
      <c r="C262" s="393"/>
      <c r="D262" s="96" t="s">
        <v>310</v>
      </c>
      <c r="E262" s="97" t="s">
        <v>710</v>
      </c>
      <c r="F262" s="300" t="s">
        <v>56</v>
      </c>
      <c r="G262" s="98">
        <v>0</v>
      </c>
      <c r="H262" s="98">
        <v>0</v>
      </c>
      <c r="I262" s="409"/>
      <c r="J262" s="98">
        <v>0</v>
      </c>
      <c r="K262" s="98">
        <v>250000</v>
      </c>
      <c r="L262" s="361"/>
      <c r="M262" s="98">
        <f t="shared" si="6"/>
        <v>250000</v>
      </c>
      <c r="N262" s="171">
        <v>2011</v>
      </c>
    </row>
    <row r="263" spans="1:14" ht="34.5" customHeight="1">
      <c r="A263" s="319" t="s">
        <v>568</v>
      </c>
      <c r="B263" s="256" t="s">
        <v>311</v>
      </c>
      <c r="C263" s="393"/>
      <c r="D263" s="96" t="s">
        <v>310</v>
      </c>
      <c r="E263" s="97" t="s">
        <v>5</v>
      </c>
      <c r="F263" s="300" t="s">
        <v>6</v>
      </c>
      <c r="G263" s="98">
        <v>0</v>
      </c>
      <c r="H263" s="98">
        <v>0</v>
      </c>
      <c r="I263" s="409"/>
      <c r="J263" s="98">
        <v>0</v>
      </c>
      <c r="K263" s="98">
        <v>59998</v>
      </c>
      <c r="L263" s="361"/>
      <c r="M263" s="98">
        <f t="shared" si="6"/>
        <v>59998</v>
      </c>
      <c r="N263" s="171">
        <v>2011</v>
      </c>
    </row>
    <row r="264" spans="1:14" ht="34.5" customHeight="1">
      <c r="A264" s="319" t="s">
        <v>339</v>
      </c>
      <c r="B264" s="273" t="s">
        <v>314</v>
      </c>
      <c r="C264" s="393"/>
      <c r="D264" s="96" t="s">
        <v>310</v>
      </c>
      <c r="E264" s="97" t="s">
        <v>7</v>
      </c>
      <c r="F264" s="300" t="s">
        <v>8</v>
      </c>
      <c r="G264" s="98">
        <v>0</v>
      </c>
      <c r="H264" s="98">
        <v>0</v>
      </c>
      <c r="I264" s="409"/>
      <c r="J264" s="98">
        <v>0</v>
      </c>
      <c r="K264" s="98">
        <v>388751</v>
      </c>
      <c r="L264" s="361"/>
      <c r="M264" s="98">
        <f t="shared" si="6"/>
        <v>388751</v>
      </c>
      <c r="N264" s="171">
        <v>2011</v>
      </c>
    </row>
    <row r="265" spans="1:14" ht="34.5" customHeight="1">
      <c r="A265" s="319" t="s">
        <v>10</v>
      </c>
      <c r="B265" s="256" t="s">
        <v>584</v>
      </c>
      <c r="C265" s="393"/>
      <c r="D265" s="96" t="s">
        <v>310</v>
      </c>
      <c r="E265" s="97" t="s">
        <v>9</v>
      </c>
      <c r="F265" s="300" t="s">
        <v>11</v>
      </c>
      <c r="G265" s="98">
        <v>0</v>
      </c>
      <c r="H265" s="98">
        <v>0</v>
      </c>
      <c r="I265" s="409"/>
      <c r="J265" s="98">
        <v>0</v>
      </c>
      <c r="K265" s="98">
        <v>400000</v>
      </c>
      <c r="L265" s="361"/>
      <c r="M265" s="98">
        <f t="shared" si="6"/>
        <v>400000</v>
      </c>
      <c r="N265" s="171">
        <v>2011</v>
      </c>
    </row>
    <row r="266" spans="1:14" ht="34.5" customHeight="1">
      <c r="A266" s="319" t="s">
        <v>344</v>
      </c>
      <c r="B266" s="273" t="s">
        <v>625</v>
      </c>
      <c r="C266" s="393"/>
      <c r="D266" s="96" t="s">
        <v>310</v>
      </c>
      <c r="E266" s="97" t="s">
        <v>12</v>
      </c>
      <c r="F266" s="300" t="s">
        <v>13</v>
      </c>
      <c r="G266" s="98">
        <v>0</v>
      </c>
      <c r="H266" s="98">
        <v>0</v>
      </c>
      <c r="I266" s="409"/>
      <c r="J266" s="98">
        <v>0</v>
      </c>
      <c r="K266" s="98">
        <v>294007</v>
      </c>
      <c r="L266" s="361"/>
      <c r="M266" s="98">
        <f t="shared" si="6"/>
        <v>294007</v>
      </c>
      <c r="N266" s="171">
        <v>2011</v>
      </c>
    </row>
    <row r="267" spans="1:14" ht="34.5" customHeight="1">
      <c r="A267" s="319" t="s">
        <v>344</v>
      </c>
      <c r="B267" s="273" t="s">
        <v>625</v>
      </c>
      <c r="C267" s="393"/>
      <c r="D267" s="96" t="s">
        <v>310</v>
      </c>
      <c r="E267" s="97" t="s">
        <v>14</v>
      </c>
      <c r="F267" s="300" t="s">
        <v>15</v>
      </c>
      <c r="G267" s="98">
        <v>0</v>
      </c>
      <c r="H267" s="98">
        <v>0</v>
      </c>
      <c r="I267" s="409"/>
      <c r="J267" s="98">
        <v>0</v>
      </c>
      <c r="K267" s="98">
        <v>182618</v>
      </c>
      <c r="L267" s="361"/>
      <c r="M267" s="98">
        <f t="shared" si="6"/>
        <v>182618</v>
      </c>
      <c r="N267" s="171">
        <v>2011</v>
      </c>
    </row>
    <row r="268" spans="1:14" ht="34.5" customHeight="1">
      <c r="A268" s="319" t="s">
        <v>344</v>
      </c>
      <c r="B268" s="256" t="s">
        <v>311</v>
      </c>
      <c r="C268" s="393"/>
      <c r="D268" s="96" t="s">
        <v>310</v>
      </c>
      <c r="E268" s="97" t="s">
        <v>16</v>
      </c>
      <c r="F268" s="300" t="s">
        <v>17</v>
      </c>
      <c r="G268" s="98">
        <v>0</v>
      </c>
      <c r="H268" s="98">
        <v>0</v>
      </c>
      <c r="I268" s="409"/>
      <c r="J268" s="98">
        <v>0</v>
      </c>
      <c r="K268" s="98">
        <v>399491</v>
      </c>
      <c r="L268" s="361"/>
      <c r="M268" s="98">
        <f t="shared" si="6"/>
        <v>399491</v>
      </c>
      <c r="N268" s="171">
        <v>2011</v>
      </c>
    </row>
    <row r="269" spans="1:14" ht="34.5" customHeight="1">
      <c r="A269" s="319" t="s">
        <v>344</v>
      </c>
      <c r="B269" s="273" t="s">
        <v>314</v>
      </c>
      <c r="C269" s="393"/>
      <c r="D269" s="96" t="s">
        <v>310</v>
      </c>
      <c r="E269" s="97" t="s">
        <v>18</v>
      </c>
      <c r="F269" s="300" t="s">
        <v>19</v>
      </c>
      <c r="G269" s="98">
        <v>0</v>
      </c>
      <c r="H269" s="98">
        <v>0</v>
      </c>
      <c r="I269" s="409"/>
      <c r="J269" s="98">
        <v>0</v>
      </c>
      <c r="K269" s="98">
        <v>99998</v>
      </c>
      <c r="L269" s="361"/>
      <c r="M269" s="98">
        <f t="shared" si="6"/>
        <v>99998</v>
      </c>
      <c r="N269" s="171">
        <v>2011</v>
      </c>
    </row>
    <row r="270" spans="1:14" ht="34.5" customHeight="1">
      <c r="A270" s="319" t="s">
        <v>344</v>
      </c>
      <c r="B270" s="256" t="s">
        <v>314</v>
      </c>
      <c r="C270" s="393"/>
      <c r="D270" s="96" t="s">
        <v>310</v>
      </c>
      <c r="E270" s="97" t="s">
        <v>20</v>
      </c>
      <c r="F270" s="300" t="s">
        <v>21</v>
      </c>
      <c r="G270" s="98">
        <v>0</v>
      </c>
      <c r="H270" s="98">
        <v>0</v>
      </c>
      <c r="I270" s="409"/>
      <c r="J270" s="98">
        <v>0</v>
      </c>
      <c r="K270" s="98">
        <v>74986</v>
      </c>
      <c r="L270" s="361"/>
      <c r="M270" s="98">
        <f t="shared" si="6"/>
        <v>74986</v>
      </c>
      <c r="N270" s="171">
        <v>2011</v>
      </c>
    </row>
    <row r="271" spans="1:14" ht="34.5" customHeight="1">
      <c r="A271" s="319" t="s">
        <v>22</v>
      </c>
      <c r="B271" s="273" t="s">
        <v>336</v>
      </c>
      <c r="C271" s="393"/>
      <c r="D271" s="96" t="s">
        <v>310</v>
      </c>
      <c r="E271" s="97" t="s">
        <v>23</v>
      </c>
      <c r="F271" s="300" t="s">
        <v>24</v>
      </c>
      <c r="G271" s="98">
        <v>0</v>
      </c>
      <c r="H271" s="98">
        <v>0</v>
      </c>
      <c r="I271" s="409"/>
      <c r="J271" s="98">
        <v>0</v>
      </c>
      <c r="K271" s="209">
        <v>194759</v>
      </c>
      <c r="L271" s="361"/>
      <c r="M271" s="98">
        <f t="shared" si="6"/>
        <v>194759</v>
      </c>
      <c r="N271" s="171">
        <v>2011</v>
      </c>
    </row>
    <row r="272" spans="1:14" ht="34.5" customHeight="1">
      <c r="A272" s="319" t="s">
        <v>22</v>
      </c>
      <c r="B272" s="273" t="s">
        <v>314</v>
      </c>
      <c r="C272" s="393"/>
      <c r="D272" s="96" t="s">
        <v>310</v>
      </c>
      <c r="E272" s="97" t="s">
        <v>25</v>
      </c>
      <c r="F272" s="300" t="s">
        <v>26</v>
      </c>
      <c r="G272" s="98">
        <v>0</v>
      </c>
      <c r="H272" s="98">
        <v>0</v>
      </c>
      <c r="I272" s="409"/>
      <c r="J272" s="98">
        <v>0</v>
      </c>
      <c r="K272" s="209">
        <v>188520</v>
      </c>
      <c r="L272" s="361"/>
      <c r="M272" s="98">
        <f t="shared" si="6"/>
        <v>188520</v>
      </c>
      <c r="N272" s="171">
        <v>2011</v>
      </c>
    </row>
    <row r="273" spans="1:14" ht="34.5" customHeight="1">
      <c r="A273" s="319" t="s">
        <v>28</v>
      </c>
      <c r="B273" s="256" t="s">
        <v>311</v>
      </c>
      <c r="C273" s="393"/>
      <c r="D273" s="96" t="s">
        <v>310</v>
      </c>
      <c r="E273" s="97" t="s">
        <v>27</v>
      </c>
      <c r="F273" s="300" t="s">
        <v>29</v>
      </c>
      <c r="G273" s="98">
        <v>0</v>
      </c>
      <c r="H273" s="98">
        <v>0</v>
      </c>
      <c r="I273" s="409"/>
      <c r="J273" s="98">
        <v>0</v>
      </c>
      <c r="K273" s="209">
        <v>349991</v>
      </c>
      <c r="L273" s="361"/>
      <c r="M273" s="98">
        <f t="shared" si="6"/>
        <v>349991</v>
      </c>
      <c r="N273" s="171">
        <v>2011</v>
      </c>
    </row>
    <row r="274" spans="1:14" ht="34.5" customHeight="1">
      <c r="A274" s="319" t="s">
        <v>405</v>
      </c>
      <c r="B274" s="273" t="s">
        <v>336</v>
      </c>
      <c r="C274" s="393"/>
      <c r="D274" s="96" t="s">
        <v>310</v>
      </c>
      <c r="E274" s="97" t="s">
        <v>30</v>
      </c>
      <c r="F274" s="300" t="s">
        <v>31</v>
      </c>
      <c r="G274" s="98">
        <v>0</v>
      </c>
      <c r="H274" s="98">
        <v>0</v>
      </c>
      <c r="I274" s="409"/>
      <c r="J274" s="98">
        <v>0</v>
      </c>
      <c r="K274" s="209">
        <v>399999</v>
      </c>
      <c r="L274" s="361"/>
      <c r="M274" s="98">
        <f t="shared" si="6"/>
        <v>399999</v>
      </c>
      <c r="N274" s="171">
        <v>2011</v>
      </c>
    </row>
    <row r="275" spans="1:14" ht="34.5" customHeight="1">
      <c r="A275" s="319" t="s">
        <v>333</v>
      </c>
      <c r="B275" s="256" t="s">
        <v>311</v>
      </c>
      <c r="C275" s="393"/>
      <c r="D275" s="96" t="s">
        <v>310</v>
      </c>
      <c r="E275" s="97" t="s">
        <v>32</v>
      </c>
      <c r="F275" s="300" t="s">
        <v>33</v>
      </c>
      <c r="G275" s="98">
        <v>0</v>
      </c>
      <c r="H275" s="98">
        <v>0</v>
      </c>
      <c r="I275" s="409"/>
      <c r="J275" s="98">
        <v>0</v>
      </c>
      <c r="K275" s="209">
        <v>353249</v>
      </c>
      <c r="L275" s="361"/>
      <c r="M275" s="98">
        <f t="shared" si="6"/>
        <v>353249</v>
      </c>
      <c r="N275" s="171">
        <v>2011</v>
      </c>
    </row>
    <row r="276" spans="1:14" ht="34.5" customHeight="1">
      <c r="A276" s="319" t="s">
        <v>333</v>
      </c>
      <c r="B276" s="273" t="s">
        <v>336</v>
      </c>
      <c r="C276" s="393"/>
      <c r="D276" s="96" t="s">
        <v>310</v>
      </c>
      <c r="E276" s="97" t="s">
        <v>34</v>
      </c>
      <c r="F276" s="300" t="s">
        <v>35</v>
      </c>
      <c r="G276" s="98">
        <v>0</v>
      </c>
      <c r="H276" s="98">
        <v>0</v>
      </c>
      <c r="I276" s="409"/>
      <c r="J276" s="98">
        <v>0</v>
      </c>
      <c r="K276" s="209">
        <v>271333</v>
      </c>
      <c r="L276" s="361"/>
      <c r="M276" s="98">
        <f t="shared" si="6"/>
        <v>271333</v>
      </c>
      <c r="N276" s="171">
        <v>2011</v>
      </c>
    </row>
    <row r="277" spans="1:14" ht="34.5" customHeight="1">
      <c r="A277" s="319" t="s">
        <v>37</v>
      </c>
      <c r="B277" s="273" t="s">
        <v>336</v>
      </c>
      <c r="C277" s="393"/>
      <c r="D277" s="96" t="s">
        <v>310</v>
      </c>
      <c r="E277" s="97" t="s">
        <v>36</v>
      </c>
      <c r="F277" s="300" t="s">
        <v>38</v>
      </c>
      <c r="G277" s="98">
        <v>0</v>
      </c>
      <c r="H277" s="98">
        <v>0</v>
      </c>
      <c r="I277" s="409"/>
      <c r="J277" s="98">
        <v>0</v>
      </c>
      <c r="K277" s="209">
        <v>399911</v>
      </c>
      <c r="L277" s="361"/>
      <c r="M277" s="98">
        <f t="shared" si="6"/>
        <v>399911</v>
      </c>
      <c r="N277" s="171">
        <v>2011</v>
      </c>
    </row>
    <row r="278" spans="1:14" ht="34.5" customHeight="1">
      <c r="A278" s="319" t="s">
        <v>37</v>
      </c>
      <c r="B278" s="256" t="s">
        <v>311</v>
      </c>
      <c r="C278" s="393"/>
      <c r="D278" s="96" t="s">
        <v>310</v>
      </c>
      <c r="E278" s="97" t="s">
        <v>39</v>
      </c>
      <c r="F278" s="300" t="s">
        <v>40</v>
      </c>
      <c r="G278" s="98">
        <v>0</v>
      </c>
      <c r="H278" s="98">
        <v>0</v>
      </c>
      <c r="I278" s="409"/>
      <c r="J278" s="98">
        <v>0</v>
      </c>
      <c r="K278" s="209">
        <v>249836</v>
      </c>
      <c r="L278" s="361"/>
      <c r="M278" s="98">
        <f t="shared" si="6"/>
        <v>249836</v>
      </c>
      <c r="N278" s="171">
        <v>2011</v>
      </c>
    </row>
    <row r="279" spans="1:14" ht="34.5" customHeight="1">
      <c r="A279" s="319" t="s">
        <v>368</v>
      </c>
      <c r="B279" s="273" t="s">
        <v>336</v>
      </c>
      <c r="C279" s="393"/>
      <c r="D279" s="96" t="s">
        <v>310</v>
      </c>
      <c r="E279" s="97" t="s">
        <v>41</v>
      </c>
      <c r="F279" s="300" t="s">
        <v>581</v>
      </c>
      <c r="G279" s="98">
        <v>0</v>
      </c>
      <c r="H279" s="98">
        <v>0</v>
      </c>
      <c r="I279" s="409"/>
      <c r="J279" s="98">
        <v>0</v>
      </c>
      <c r="K279" s="209">
        <v>500000</v>
      </c>
      <c r="L279" s="361"/>
      <c r="M279" s="98">
        <f t="shared" si="6"/>
        <v>500000</v>
      </c>
      <c r="N279" s="171">
        <v>2011</v>
      </c>
    </row>
    <row r="280" spans="1:14" ht="34.5" customHeight="1">
      <c r="A280" s="319" t="s">
        <v>368</v>
      </c>
      <c r="B280" s="273" t="s">
        <v>336</v>
      </c>
      <c r="C280" s="393"/>
      <c r="D280" s="96" t="s">
        <v>310</v>
      </c>
      <c r="E280" s="97" t="s">
        <v>55</v>
      </c>
      <c r="F280" s="300" t="s">
        <v>56</v>
      </c>
      <c r="G280" s="98">
        <v>0</v>
      </c>
      <c r="H280" s="98">
        <v>0</v>
      </c>
      <c r="I280" s="409"/>
      <c r="J280" s="98">
        <v>0</v>
      </c>
      <c r="K280" s="209">
        <v>350000</v>
      </c>
      <c r="L280" s="361"/>
      <c r="M280" s="98">
        <f t="shared" si="6"/>
        <v>350000</v>
      </c>
      <c r="N280" s="171">
        <v>2011</v>
      </c>
    </row>
    <row r="281" spans="1:14" ht="34.5" customHeight="1">
      <c r="A281" s="319" t="s">
        <v>369</v>
      </c>
      <c r="B281" s="256" t="s">
        <v>311</v>
      </c>
      <c r="C281" s="393"/>
      <c r="D281" s="96" t="s">
        <v>310</v>
      </c>
      <c r="E281" s="97" t="s">
        <v>57</v>
      </c>
      <c r="F281" s="300" t="s">
        <v>58</v>
      </c>
      <c r="G281" s="98">
        <v>0</v>
      </c>
      <c r="H281" s="98">
        <v>0</v>
      </c>
      <c r="I281" s="409"/>
      <c r="J281" s="98">
        <v>0</v>
      </c>
      <c r="K281" s="98">
        <v>97550</v>
      </c>
      <c r="L281" s="361"/>
      <c r="M281" s="98">
        <f t="shared" si="6"/>
        <v>97550</v>
      </c>
      <c r="N281" s="171">
        <v>2011</v>
      </c>
    </row>
    <row r="282" spans="1:14" ht="34.5" customHeight="1">
      <c r="A282" s="319" t="s">
        <v>369</v>
      </c>
      <c r="B282" s="273" t="s">
        <v>336</v>
      </c>
      <c r="C282" s="393"/>
      <c r="D282" s="96" t="s">
        <v>310</v>
      </c>
      <c r="E282" s="97" t="s">
        <v>59</v>
      </c>
      <c r="F282" s="300" t="s">
        <v>60</v>
      </c>
      <c r="G282" s="98">
        <v>0</v>
      </c>
      <c r="H282" s="98">
        <v>0</v>
      </c>
      <c r="I282" s="409"/>
      <c r="J282" s="98">
        <v>0</v>
      </c>
      <c r="K282" s="98">
        <v>159968</v>
      </c>
      <c r="L282" s="361"/>
      <c r="M282" s="98">
        <f t="shared" si="6"/>
        <v>159968</v>
      </c>
      <c r="N282" s="171">
        <v>2011</v>
      </c>
    </row>
    <row r="283" spans="1:14" ht="34.5" customHeight="1">
      <c r="A283" s="319" t="s">
        <v>62</v>
      </c>
      <c r="B283" s="273" t="s">
        <v>336</v>
      </c>
      <c r="C283" s="393"/>
      <c r="D283" s="96" t="s">
        <v>310</v>
      </c>
      <c r="E283" s="97" t="s">
        <v>61</v>
      </c>
      <c r="F283" s="300" t="s">
        <v>63</v>
      </c>
      <c r="G283" s="98">
        <v>0</v>
      </c>
      <c r="H283" s="98">
        <v>0</v>
      </c>
      <c r="I283" s="409"/>
      <c r="J283" s="98">
        <v>0</v>
      </c>
      <c r="K283" s="98">
        <v>450000</v>
      </c>
      <c r="L283" s="361"/>
      <c r="M283" s="98">
        <f t="shared" si="6"/>
        <v>450000</v>
      </c>
      <c r="N283" s="171">
        <v>2011</v>
      </c>
    </row>
    <row r="284" spans="1:14" ht="34.5" customHeight="1">
      <c r="A284" s="319" t="s">
        <v>326</v>
      </c>
      <c r="B284" s="256" t="s">
        <v>331</v>
      </c>
      <c r="C284" s="393"/>
      <c r="D284" s="96" t="s">
        <v>310</v>
      </c>
      <c r="E284" s="97" t="s">
        <v>64</v>
      </c>
      <c r="F284" s="300" t="s">
        <v>65</v>
      </c>
      <c r="G284" s="98">
        <v>0</v>
      </c>
      <c r="H284" s="98">
        <v>0</v>
      </c>
      <c r="I284" s="409"/>
      <c r="J284" s="98">
        <v>0</v>
      </c>
      <c r="K284" s="209">
        <v>199995</v>
      </c>
      <c r="L284" s="361"/>
      <c r="M284" s="98">
        <f t="shared" si="6"/>
        <v>199995</v>
      </c>
      <c r="N284" s="171">
        <v>2011</v>
      </c>
    </row>
    <row r="285" spans="1:14" ht="34.5" customHeight="1">
      <c r="A285" s="319" t="s">
        <v>326</v>
      </c>
      <c r="B285" s="256" t="s">
        <v>340</v>
      </c>
      <c r="C285" s="393"/>
      <c r="D285" s="96" t="s">
        <v>310</v>
      </c>
      <c r="E285" s="97" t="s">
        <v>66</v>
      </c>
      <c r="F285" s="300" t="s">
        <v>67</v>
      </c>
      <c r="G285" s="98">
        <v>0</v>
      </c>
      <c r="H285" s="98">
        <v>0</v>
      </c>
      <c r="I285" s="409"/>
      <c r="J285" s="98">
        <v>0</v>
      </c>
      <c r="K285" s="98">
        <v>299992</v>
      </c>
      <c r="L285" s="361"/>
      <c r="M285" s="98">
        <f aca="true" t="shared" si="7" ref="M285:M312">K285</f>
        <v>299992</v>
      </c>
      <c r="N285" s="171">
        <v>2011</v>
      </c>
    </row>
    <row r="286" spans="1:14" ht="34.5" customHeight="1">
      <c r="A286" s="319" t="s">
        <v>326</v>
      </c>
      <c r="B286" s="256" t="s">
        <v>584</v>
      </c>
      <c r="C286" s="393"/>
      <c r="D286" s="96" t="s">
        <v>310</v>
      </c>
      <c r="E286" s="97" t="s">
        <v>68</v>
      </c>
      <c r="F286" s="300" t="s">
        <v>69</v>
      </c>
      <c r="G286" s="98">
        <v>0</v>
      </c>
      <c r="H286" s="98">
        <v>0</v>
      </c>
      <c r="I286" s="409"/>
      <c r="J286" s="98">
        <v>0</v>
      </c>
      <c r="K286" s="209">
        <v>500012</v>
      </c>
      <c r="L286" s="361"/>
      <c r="M286" s="98">
        <f t="shared" si="7"/>
        <v>500012</v>
      </c>
      <c r="N286" s="171">
        <v>2011</v>
      </c>
    </row>
    <row r="287" spans="1:14" ht="34.5" customHeight="1">
      <c r="A287" s="319" t="s">
        <v>71</v>
      </c>
      <c r="B287" s="256" t="s">
        <v>311</v>
      </c>
      <c r="C287" s="393"/>
      <c r="D287" s="96" t="s">
        <v>310</v>
      </c>
      <c r="E287" s="97" t="s">
        <v>70</v>
      </c>
      <c r="F287" s="300" t="s">
        <v>79</v>
      </c>
      <c r="G287" s="98">
        <v>0</v>
      </c>
      <c r="H287" s="98">
        <v>0</v>
      </c>
      <c r="I287" s="409"/>
      <c r="J287" s="98">
        <v>0</v>
      </c>
      <c r="K287" s="98">
        <v>100000</v>
      </c>
      <c r="L287" s="361"/>
      <c r="M287" s="98">
        <f t="shared" si="7"/>
        <v>100000</v>
      </c>
      <c r="N287" s="171">
        <v>2011</v>
      </c>
    </row>
    <row r="288" spans="1:14" ht="34.5" customHeight="1">
      <c r="A288" s="319" t="s">
        <v>81</v>
      </c>
      <c r="B288" s="273" t="s">
        <v>314</v>
      </c>
      <c r="C288" s="393"/>
      <c r="D288" s="96" t="s">
        <v>310</v>
      </c>
      <c r="E288" s="97" t="s">
        <v>80</v>
      </c>
      <c r="F288" s="300" t="s">
        <v>82</v>
      </c>
      <c r="G288" s="98">
        <v>0</v>
      </c>
      <c r="H288" s="98">
        <v>0</v>
      </c>
      <c r="I288" s="409"/>
      <c r="J288" s="98">
        <v>0</v>
      </c>
      <c r="K288" s="98">
        <v>300000</v>
      </c>
      <c r="L288" s="361"/>
      <c r="M288" s="98">
        <f t="shared" si="7"/>
        <v>300000</v>
      </c>
      <c r="N288" s="171">
        <v>2011</v>
      </c>
    </row>
    <row r="289" spans="1:14" ht="34.5" customHeight="1">
      <c r="A289" s="319" t="s">
        <v>81</v>
      </c>
      <c r="B289" s="256" t="s">
        <v>311</v>
      </c>
      <c r="C289" s="393"/>
      <c r="D289" s="96" t="s">
        <v>310</v>
      </c>
      <c r="E289" s="97" t="s">
        <v>83</v>
      </c>
      <c r="F289" s="300" t="s">
        <v>84</v>
      </c>
      <c r="G289" s="98">
        <v>0</v>
      </c>
      <c r="H289" s="98">
        <v>0</v>
      </c>
      <c r="I289" s="409"/>
      <c r="J289" s="98">
        <v>0</v>
      </c>
      <c r="K289" s="98">
        <v>195000</v>
      </c>
      <c r="L289" s="361"/>
      <c r="M289" s="98">
        <f t="shared" si="7"/>
        <v>195000</v>
      </c>
      <c r="N289" s="172">
        <v>2011</v>
      </c>
    </row>
    <row r="290" spans="1:14" ht="34.5" customHeight="1">
      <c r="A290" s="319" t="s">
        <v>86</v>
      </c>
      <c r="B290" s="273" t="s">
        <v>336</v>
      </c>
      <c r="C290" s="393"/>
      <c r="D290" s="96" t="s">
        <v>310</v>
      </c>
      <c r="E290" s="97" t="s">
        <v>85</v>
      </c>
      <c r="F290" s="300" t="s">
        <v>87</v>
      </c>
      <c r="G290" s="98">
        <v>0</v>
      </c>
      <c r="H290" s="98">
        <v>0</v>
      </c>
      <c r="I290" s="409"/>
      <c r="J290" s="98">
        <v>0</v>
      </c>
      <c r="K290" s="98">
        <v>300000</v>
      </c>
      <c r="L290" s="361"/>
      <c r="M290" s="98">
        <f t="shared" si="7"/>
        <v>300000</v>
      </c>
      <c r="N290" s="171">
        <v>2011</v>
      </c>
    </row>
    <row r="291" spans="1:14" ht="34.5" customHeight="1">
      <c r="A291" s="319" t="s">
        <v>89</v>
      </c>
      <c r="B291" s="273" t="s">
        <v>336</v>
      </c>
      <c r="C291" s="393"/>
      <c r="D291" s="96" t="s">
        <v>310</v>
      </c>
      <c r="E291" s="97" t="s">
        <v>88</v>
      </c>
      <c r="F291" s="300" t="s">
        <v>90</v>
      </c>
      <c r="G291" s="98">
        <v>0</v>
      </c>
      <c r="H291" s="98">
        <v>0</v>
      </c>
      <c r="I291" s="409"/>
      <c r="J291" s="98">
        <v>0</v>
      </c>
      <c r="K291" s="98">
        <v>99835</v>
      </c>
      <c r="L291" s="361"/>
      <c r="M291" s="98">
        <f t="shared" si="7"/>
        <v>99835</v>
      </c>
      <c r="N291" s="171">
        <v>2011</v>
      </c>
    </row>
    <row r="292" spans="1:14" ht="34.5" customHeight="1">
      <c r="A292" s="319" t="s">
        <v>92</v>
      </c>
      <c r="B292" s="256" t="s">
        <v>311</v>
      </c>
      <c r="C292" s="393"/>
      <c r="D292" s="96" t="s">
        <v>310</v>
      </c>
      <c r="E292" s="97" t="s">
        <v>91</v>
      </c>
      <c r="F292" s="300" t="s">
        <v>96</v>
      </c>
      <c r="G292" s="98">
        <v>0</v>
      </c>
      <c r="H292" s="98">
        <v>0</v>
      </c>
      <c r="I292" s="409"/>
      <c r="J292" s="98">
        <v>0</v>
      </c>
      <c r="K292" s="98">
        <v>399999</v>
      </c>
      <c r="L292" s="361"/>
      <c r="M292" s="98">
        <f t="shared" si="7"/>
        <v>399999</v>
      </c>
      <c r="N292" s="171">
        <v>2011</v>
      </c>
    </row>
    <row r="293" spans="1:14" ht="34.5" customHeight="1">
      <c r="A293" s="319" t="s">
        <v>98</v>
      </c>
      <c r="B293" s="256" t="s">
        <v>340</v>
      </c>
      <c r="C293" s="393"/>
      <c r="D293" s="96" t="s">
        <v>310</v>
      </c>
      <c r="E293" s="97" t="s">
        <v>97</v>
      </c>
      <c r="F293" s="300" t="s">
        <v>99</v>
      </c>
      <c r="G293" s="98">
        <v>0</v>
      </c>
      <c r="H293" s="98">
        <v>0</v>
      </c>
      <c r="I293" s="409"/>
      <c r="J293" s="98">
        <v>0</v>
      </c>
      <c r="K293" s="98">
        <v>368000</v>
      </c>
      <c r="L293" s="361"/>
      <c r="M293" s="98">
        <f t="shared" si="7"/>
        <v>368000</v>
      </c>
      <c r="N293" s="171">
        <v>2011</v>
      </c>
    </row>
    <row r="294" spans="1:14" ht="34.5" customHeight="1">
      <c r="A294" s="319" t="s">
        <v>98</v>
      </c>
      <c r="B294" s="256" t="s">
        <v>314</v>
      </c>
      <c r="C294" s="393"/>
      <c r="D294" s="96" t="s">
        <v>310</v>
      </c>
      <c r="E294" s="97" t="s">
        <v>102</v>
      </c>
      <c r="F294" s="300" t="s">
        <v>103</v>
      </c>
      <c r="G294" s="98">
        <v>0</v>
      </c>
      <c r="H294" s="98">
        <v>0</v>
      </c>
      <c r="I294" s="409"/>
      <c r="J294" s="98">
        <v>0</v>
      </c>
      <c r="K294" s="98">
        <v>104127</v>
      </c>
      <c r="L294" s="361"/>
      <c r="M294" s="98">
        <f t="shared" si="7"/>
        <v>104127</v>
      </c>
      <c r="N294" s="171">
        <v>2011</v>
      </c>
    </row>
    <row r="295" spans="1:14" ht="34.5" customHeight="1">
      <c r="A295" s="319" t="s">
        <v>105</v>
      </c>
      <c r="B295" s="256" t="s">
        <v>340</v>
      </c>
      <c r="C295" s="393"/>
      <c r="D295" s="96" t="s">
        <v>310</v>
      </c>
      <c r="E295" s="97" t="s">
        <v>104</v>
      </c>
      <c r="F295" s="300" t="s">
        <v>106</v>
      </c>
      <c r="G295" s="98">
        <v>0</v>
      </c>
      <c r="H295" s="98">
        <v>0</v>
      </c>
      <c r="I295" s="409"/>
      <c r="J295" s="98">
        <v>0</v>
      </c>
      <c r="K295" s="98">
        <v>200000</v>
      </c>
      <c r="L295" s="361"/>
      <c r="M295" s="98">
        <f t="shared" si="7"/>
        <v>200000</v>
      </c>
      <c r="N295" s="171">
        <v>2011</v>
      </c>
    </row>
    <row r="296" spans="1:14" ht="34.5" customHeight="1">
      <c r="A296" s="319" t="s">
        <v>420</v>
      </c>
      <c r="B296" s="256" t="s">
        <v>331</v>
      </c>
      <c r="C296" s="393"/>
      <c r="D296" s="96" t="s">
        <v>310</v>
      </c>
      <c r="E296" s="97" t="s">
        <v>107</v>
      </c>
      <c r="F296" s="300" t="s">
        <v>108</v>
      </c>
      <c r="G296" s="98">
        <v>0</v>
      </c>
      <c r="H296" s="98">
        <v>0</v>
      </c>
      <c r="I296" s="409"/>
      <c r="J296" s="98">
        <v>0</v>
      </c>
      <c r="K296" s="209">
        <v>400000</v>
      </c>
      <c r="L296" s="361"/>
      <c r="M296" s="98">
        <f t="shared" si="7"/>
        <v>400000</v>
      </c>
      <c r="N296" s="171">
        <v>2011</v>
      </c>
    </row>
    <row r="297" spans="1:14" ht="34.5" customHeight="1">
      <c r="A297" s="319" t="s">
        <v>110</v>
      </c>
      <c r="B297" s="273" t="s">
        <v>314</v>
      </c>
      <c r="C297" s="393"/>
      <c r="D297" s="96" t="s">
        <v>310</v>
      </c>
      <c r="E297" s="97" t="s">
        <v>109</v>
      </c>
      <c r="F297" s="300" t="s">
        <v>111</v>
      </c>
      <c r="G297" s="98">
        <v>0</v>
      </c>
      <c r="H297" s="98">
        <v>0</v>
      </c>
      <c r="I297" s="409"/>
      <c r="J297" s="98">
        <v>0</v>
      </c>
      <c r="K297" s="209">
        <v>299995</v>
      </c>
      <c r="L297" s="361"/>
      <c r="M297" s="98">
        <f t="shared" si="7"/>
        <v>299995</v>
      </c>
      <c r="N297" s="171">
        <v>2011</v>
      </c>
    </row>
    <row r="298" spans="1:14" ht="34.5" customHeight="1">
      <c r="A298" s="319" t="s">
        <v>113</v>
      </c>
      <c r="B298" s="256" t="s">
        <v>584</v>
      </c>
      <c r="C298" s="393"/>
      <c r="D298" s="96" t="s">
        <v>310</v>
      </c>
      <c r="E298" s="97" t="s">
        <v>112</v>
      </c>
      <c r="F298" s="300" t="s">
        <v>114</v>
      </c>
      <c r="G298" s="98">
        <v>0</v>
      </c>
      <c r="H298" s="98">
        <v>0</v>
      </c>
      <c r="I298" s="409"/>
      <c r="J298" s="98">
        <v>0</v>
      </c>
      <c r="K298" s="98">
        <v>374283</v>
      </c>
      <c r="L298" s="361"/>
      <c r="M298" s="98">
        <f t="shared" si="7"/>
        <v>374283</v>
      </c>
      <c r="N298" s="171">
        <v>2011</v>
      </c>
    </row>
    <row r="299" spans="1:14" ht="34.5" customHeight="1">
      <c r="A299" s="319" t="s">
        <v>113</v>
      </c>
      <c r="B299" s="256" t="s">
        <v>331</v>
      </c>
      <c r="C299" s="393"/>
      <c r="D299" s="96" t="s">
        <v>310</v>
      </c>
      <c r="E299" s="97" t="s">
        <v>115</v>
      </c>
      <c r="F299" s="300" t="s">
        <v>116</v>
      </c>
      <c r="G299" s="98">
        <v>0</v>
      </c>
      <c r="H299" s="98">
        <v>0</v>
      </c>
      <c r="I299" s="409"/>
      <c r="J299" s="98">
        <v>0</v>
      </c>
      <c r="K299" s="98">
        <v>88515</v>
      </c>
      <c r="L299" s="361"/>
      <c r="M299" s="98">
        <f t="shared" si="7"/>
        <v>88515</v>
      </c>
      <c r="N299" s="171">
        <v>2011</v>
      </c>
    </row>
    <row r="300" spans="1:14" ht="34.5" customHeight="1">
      <c r="A300" s="319" t="s">
        <v>113</v>
      </c>
      <c r="B300" s="256" t="s">
        <v>340</v>
      </c>
      <c r="C300" s="393"/>
      <c r="D300" s="96" t="s">
        <v>310</v>
      </c>
      <c r="E300" s="97" t="s">
        <v>117</v>
      </c>
      <c r="F300" s="300" t="s">
        <v>118</v>
      </c>
      <c r="G300" s="98">
        <v>0</v>
      </c>
      <c r="H300" s="98">
        <v>0</v>
      </c>
      <c r="I300" s="409"/>
      <c r="J300" s="98">
        <v>0</v>
      </c>
      <c r="K300" s="98">
        <v>439536</v>
      </c>
      <c r="L300" s="361"/>
      <c r="M300" s="98">
        <f t="shared" si="7"/>
        <v>439536</v>
      </c>
      <c r="N300" s="171">
        <v>2011</v>
      </c>
    </row>
    <row r="301" spans="1:14" ht="34.5" customHeight="1">
      <c r="A301" s="319" t="s">
        <v>385</v>
      </c>
      <c r="B301" s="256" t="s">
        <v>340</v>
      </c>
      <c r="C301" s="393"/>
      <c r="D301" s="96" t="s">
        <v>310</v>
      </c>
      <c r="E301" s="97" t="s">
        <v>119</v>
      </c>
      <c r="F301" s="300" t="s">
        <v>120</v>
      </c>
      <c r="G301" s="98">
        <v>0</v>
      </c>
      <c r="H301" s="98">
        <v>0</v>
      </c>
      <c r="I301" s="409"/>
      <c r="J301" s="98">
        <v>0</v>
      </c>
      <c r="K301" s="98">
        <v>400000</v>
      </c>
      <c r="L301" s="361"/>
      <c r="M301" s="98">
        <f t="shared" si="7"/>
        <v>400000</v>
      </c>
      <c r="N301" s="171">
        <v>2011</v>
      </c>
    </row>
    <row r="302" spans="1:14" ht="34.5" customHeight="1">
      <c r="A302" s="319" t="s">
        <v>122</v>
      </c>
      <c r="B302" s="273" t="s">
        <v>314</v>
      </c>
      <c r="C302" s="393"/>
      <c r="D302" s="96" t="s">
        <v>310</v>
      </c>
      <c r="E302" s="97" t="s">
        <v>121</v>
      </c>
      <c r="F302" s="300" t="s">
        <v>123</v>
      </c>
      <c r="G302" s="98">
        <v>0</v>
      </c>
      <c r="H302" s="98">
        <v>0</v>
      </c>
      <c r="I302" s="409"/>
      <c r="J302" s="98">
        <v>0</v>
      </c>
      <c r="K302" s="98">
        <v>160000</v>
      </c>
      <c r="L302" s="361"/>
      <c r="M302" s="98">
        <f t="shared" si="7"/>
        <v>160000</v>
      </c>
      <c r="N302" s="171">
        <v>2011</v>
      </c>
    </row>
    <row r="303" spans="1:14" ht="34.5" customHeight="1">
      <c r="A303" s="319" t="s">
        <v>327</v>
      </c>
      <c r="B303" s="273" t="s">
        <v>314</v>
      </c>
      <c r="C303" s="393"/>
      <c r="D303" s="96" t="s">
        <v>310</v>
      </c>
      <c r="E303" s="97" t="s">
        <v>124</v>
      </c>
      <c r="F303" s="300" t="s">
        <v>125</v>
      </c>
      <c r="G303" s="98">
        <v>0</v>
      </c>
      <c r="H303" s="98">
        <v>0</v>
      </c>
      <c r="I303" s="409"/>
      <c r="J303" s="98">
        <v>0</v>
      </c>
      <c r="K303" s="98">
        <v>249906</v>
      </c>
      <c r="L303" s="361"/>
      <c r="M303" s="98">
        <f t="shared" si="7"/>
        <v>249906</v>
      </c>
      <c r="N303" s="171">
        <v>2011</v>
      </c>
    </row>
    <row r="304" spans="1:14" ht="34.5" customHeight="1">
      <c r="A304" s="319" t="s">
        <v>327</v>
      </c>
      <c r="B304" s="273" t="s">
        <v>336</v>
      </c>
      <c r="C304" s="393"/>
      <c r="D304" s="96" t="s">
        <v>310</v>
      </c>
      <c r="E304" s="97" t="s">
        <v>126</v>
      </c>
      <c r="F304" s="300" t="s">
        <v>127</v>
      </c>
      <c r="G304" s="98">
        <v>0</v>
      </c>
      <c r="H304" s="98">
        <v>0</v>
      </c>
      <c r="I304" s="409"/>
      <c r="J304" s="98">
        <v>0</v>
      </c>
      <c r="K304" s="98">
        <v>120000</v>
      </c>
      <c r="L304" s="361"/>
      <c r="M304" s="98">
        <f t="shared" si="7"/>
        <v>120000</v>
      </c>
      <c r="N304" s="115">
        <v>2011</v>
      </c>
    </row>
    <row r="305" spans="1:14" ht="34.5" customHeight="1">
      <c r="A305" s="319" t="s">
        <v>327</v>
      </c>
      <c r="B305" s="273" t="s">
        <v>571</v>
      </c>
      <c r="C305" s="393"/>
      <c r="D305" s="96" t="s">
        <v>310</v>
      </c>
      <c r="E305" s="97" t="s">
        <v>128</v>
      </c>
      <c r="F305" s="300" t="s">
        <v>129</v>
      </c>
      <c r="G305" s="98">
        <v>0</v>
      </c>
      <c r="H305" s="98">
        <v>0</v>
      </c>
      <c r="I305" s="409"/>
      <c r="J305" s="98">
        <v>0</v>
      </c>
      <c r="K305" s="98">
        <v>150000</v>
      </c>
      <c r="L305" s="361"/>
      <c r="M305" s="98">
        <f t="shared" si="7"/>
        <v>150000</v>
      </c>
      <c r="N305" s="115">
        <v>2011</v>
      </c>
    </row>
    <row r="306" spans="1:14" ht="34.5" customHeight="1">
      <c r="A306" s="319" t="s">
        <v>327</v>
      </c>
      <c r="B306" s="256" t="s">
        <v>311</v>
      </c>
      <c r="C306" s="393"/>
      <c r="D306" s="96" t="s">
        <v>310</v>
      </c>
      <c r="E306" s="97" t="s">
        <v>130</v>
      </c>
      <c r="F306" s="300" t="s">
        <v>131</v>
      </c>
      <c r="G306" s="98">
        <v>0</v>
      </c>
      <c r="H306" s="98">
        <v>0</v>
      </c>
      <c r="I306" s="409"/>
      <c r="J306" s="98">
        <v>0</v>
      </c>
      <c r="K306" s="98">
        <v>249906</v>
      </c>
      <c r="L306" s="361"/>
      <c r="M306" s="98">
        <f t="shared" si="7"/>
        <v>249906</v>
      </c>
      <c r="N306" s="115">
        <v>2011</v>
      </c>
    </row>
    <row r="307" spans="1:14" ht="34.5" customHeight="1">
      <c r="A307" s="319" t="s">
        <v>327</v>
      </c>
      <c r="B307" s="256" t="s">
        <v>331</v>
      </c>
      <c r="C307" s="393"/>
      <c r="D307" s="96" t="s">
        <v>310</v>
      </c>
      <c r="E307" s="97" t="s">
        <v>132</v>
      </c>
      <c r="F307" s="300" t="s">
        <v>133</v>
      </c>
      <c r="G307" s="98">
        <v>0</v>
      </c>
      <c r="H307" s="98">
        <v>0</v>
      </c>
      <c r="I307" s="409"/>
      <c r="J307" s="98">
        <v>0</v>
      </c>
      <c r="K307" s="98">
        <v>200000</v>
      </c>
      <c r="L307" s="361"/>
      <c r="M307" s="98">
        <f t="shared" si="7"/>
        <v>200000</v>
      </c>
      <c r="N307" s="115">
        <v>2011</v>
      </c>
    </row>
    <row r="308" spans="1:14" ht="34.5" customHeight="1">
      <c r="A308" s="319" t="s">
        <v>135</v>
      </c>
      <c r="B308" s="256" t="s">
        <v>340</v>
      </c>
      <c r="C308" s="393"/>
      <c r="D308" s="96" t="s">
        <v>310</v>
      </c>
      <c r="E308" s="97" t="s">
        <v>134</v>
      </c>
      <c r="F308" s="300" t="s">
        <v>136</v>
      </c>
      <c r="G308" s="98">
        <v>0</v>
      </c>
      <c r="H308" s="98">
        <v>0</v>
      </c>
      <c r="I308" s="409"/>
      <c r="J308" s="98">
        <v>0</v>
      </c>
      <c r="K308" s="98">
        <v>300000</v>
      </c>
      <c r="L308" s="361"/>
      <c r="M308" s="98">
        <f t="shared" si="7"/>
        <v>300000</v>
      </c>
      <c r="N308" s="115">
        <v>2011</v>
      </c>
    </row>
    <row r="309" spans="1:14" ht="34.5" customHeight="1">
      <c r="A309" s="319" t="s">
        <v>135</v>
      </c>
      <c r="B309" s="256" t="s">
        <v>571</v>
      </c>
      <c r="C309" s="393"/>
      <c r="D309" s="96" t="s">
        <v>310</v>
      </c>
      <c r="E309" s="97" t="s">
        <v>137</v>
      </c>
      <c r="F309" s="300" t="s">
        <v>138</v>
      </c>
      <c r="G309" s="98">
        <v>0</v>
      </c>
      <c r="H309" s="98">
        <v>0</v>
      </c>
      <c r="I309" s="409"/>
      <c r="J309" s="98">
        <v>0</v>
      </c>
      <c r="K309" s="98">
        <v>200000</v>
      </c>
      <c r="L309" s="361"/>
      <c r="M309" s="98">
        <f t="shared" si="7"/>
        <v>200000</v>
      </c>
      <c r="N309" s="147">
        <v>2011</v>
      </c>
    </row>
    <row r="310" spans="1:14" ht="34.5" customHeight="1">
      <c r="A310" s="319" t="s">
        <v>140</v>
      </c>
      <c r="B310" s="256" t="s">
        <v>311</v>
      </c>
      <c r="C310" s="393"/>
      <c r="D310" s="96" t="s">
        <v>310</v>
      </c>
      <c r="E310" s="97" t="s">
        <v>139</v>
      </c>
      <c r="F310" s="300" t="s">
        <v>141</v>
      </c>
      <c r="G310" s="98">
        <v>0</v>
      </c>
      <c r="H310" s="98">
        <v>0</v>
      </c>
      <c r="I310" s="409"/>
      <c r="J310" s="98">
        <v>0</v>
      </c>
      <c r="K310" s="98">
        <v>346912</v>
      </c>
      <c r="L310" s="361"/>
      <c r="M310" s="98">
        <f t="shared" si="7"/>
        <v>346912</v>
      </c>
      <c r="N310" s="147">
        <v>2011</v>
      </c>
    </row>
    <row r="311" spans="1:14" ht="34.5" customHeight="1">
      <c r="A311" s="319" t="s">
        <v>389</v>
      </c>
      <c r="B311" s="273" t="s">
        <v>625</v>
      </c>
      <c r="C311" s="393"/>
      <c r="D311" s="96" t="s">
        <v>310</v>
      </c>
      <c r="E311" s="97" t="s">
        <v>142</v>
      </c>
      <c r="F311" s="300" t="s">
        <v>143</v>
      </c>
      <c r="G311" s="98">
        <v>0</v>
      </c>
      <c r="H311" s="98">
        <v>0</v>
      </c>
      <c r="I311" s="409"/>
      <c r="J311" s="98">
        <v>0</v>
      </c>
      <c r="K311" s="98">
        <v>500000</v>
      </c>
      <c r="L311" s="361"/>
      <c r="M311" s="98">
        <f t="shared" si="7"/>
        <v>500000</v>
      </c>
      <c r="N311" s="147">
        <v>2011</v>
      </c>
    </row>
    <row r="312" spans="1:14" ht="34.5" customHeight="1">
      <c r="A312" s="319" t="s">
        <v>389</v>
      </c>
      <c r="B312" s="273" t="s">
        <v>625</v>
      </c>
      <c r="C312" s="393"/>
      <c r="D312" s="96" t="s">
        <v>310</v>
      </c>
      <c r="E312" s="97" t="s">
        <v>144</v>
      </c>
      <c r="F312" s="300" t="s">
        <v>145</v>
      </c>
      <c r="G312" s="98">
        <v>0</v>
      </c>
      <c r="H312" s="98">
        <v>0</v>
      </c>
      <c r="I312" s="409"/>
      <c r="J312" s="98">
        <v>0</v>
      </c>
      <c r="K312" s="98">
        <v>65000</v>
      </c>
      <c r="L312" s="361"/>
      <c r="M312" s="98">
        <f t="shared" si="7"/>
        <v>65000</v>
      </c>
      <c r="N312" s="147">
        <v>2011</v>
      </c>
    </row>
    <row r="313" spans="1:14" ht="34.5" customHeight="1">
      <c r="A313" s="319" t="s">
        <v>390</v>
      </c>
      <c r="B313" s="273" t="s">
        <v>336</v>
      </c>
      <c r="C313" s="393"/>
      <c r="D313" s="96" t="s">
        <v>310</v>
      </c>
      <c r="E313" s="97" t="s">
        <v>146</v>
      </c>
      <c r="F313" s="300" t="s">
        <v>147</v>
      </c>
      <c r="G313" s="98">
        <v>0</v>
      </c>
      <c r="H313" s="98">
        <v>0</v>
      </c>
      <c r="I313" s="409"/>
      <c r="J313" s="98">
        <v>0</v>
      </c>
      <c r="K313" s="209">
        <v>199955</v>
      </c>
      <c r="L313" s="361"/>
      <c r="M313" s="66">
        <v>199955</v>
      </c>
      <c r="N313" s="147">
        <v>2011</v>
      </c>
    </row>
    <row r="314" spans="1:14" ht="34.5" customHeight="1">
      <c r="A314" s="319" t="s">
        <v>390</v>
      </c>
      <c r="B314" s="256" t="s">
        <v>311</v>
      </c>
      <c r="C314" s="393"/>
      <c r="D314" s="96" t="s">
        <v>310</v>
      </c>
      <c r="E314" s="97" t="s">
        <v>177</v>
      </c>
      <c r="F314" s="300" t="s">
        <v>148</v>
      </c>
      <c r="G314" s="98">
        <v>0</v>
      </c>
      <c r="H314" s="98">
        <v>0</v>
      </c>
      <c r="I314" s="409"/>
      <c r="J314" s="98">
        <v>0</v>
      </c>
      <c r="K314" s="98">
        <v>199955</v>
      </c>
      <c r="L314" s="361"/>
      <c r="M314" s="66">
        <v>199955</v>
      </c>
      <c r="N314" s="147">
        <v>2011</v>
      </c>
    </row>
    <row r="315" spans="1:14" ht="34.5" customHeight="1">
      <c r="A315" s="319" t="s">
        <v>390</v>
      </c>
      <c r="B315" s="256" t="s">
        <v>311</v>
      </c>
      <c r="C315" s="393"/>
      <c r="D315" s="96" t="s">
        <v>310</v>
      </c>
      <c r="E315" s="97" t="s">
        <v>175</v>
      </c>
      <c r="F315" s="300" t="s">
        <v>149</v>
      </c>
      <c r="G315" s="98">
        <v>0</v>
      </c>
      <c r="H315" s="98">
        <v>0</v>
      </c>
      <c r="I315" s="409"/>
      <c r="J315" s="98">
        <v>0</v>
      </c>
      <c r="K315" s="98">
        <v>199955</v>
      </c>
      <c r="L315" s="361"/>
      <c r="M315" s="66">
        <v>199955</v>
      </c>
      <c r="N315" s="147">
        <v>2011</v>
      </c>
    </row>
    <row r="316" spans="1:14" ht="34.5" customHeight="1">
      <c r="A316" s="319" t="s">
        <v>390</v>
      </c>
      <c r="B316" s="273" t="s">
        <v>571</v>
      </c>
      <c r="C316" s="393"/>
      <c r="D316" s="96" t="s">
        <v>310</v>
      </c>
      <c r="E316" s="97" t="s">
        <v>158</v>
      </c>
      <c r="F316" s="300" t="s">
        <v>159</v>
      </c>
      <c r="G316" s="98">
        <v>0</v>
      </c>
      <c r="H316" s="98">
        <v>0</v>
      </c>
      <c r="I316" s="409"/>
      <c r="J316" s="98">
        <v>0</v>
      </c>
      <c r="K316" s="98">
        <v>199955</v>
      </c>
      <c r="L316" s="361"/>
      <c r="M316" s="66">
        <v>199955</v>
      </c>
      <c r="N316" s="147">
        <v>2011</v>
      </c>
    </row>
    <row r="317" spans="1:14" ht="34.5" customHeight="1">
      <c r="A317" s="319" t="s">
        <v>387</v>
      </c>
      <c r="B317" s="273" t="s">
        <v>314</v>
      </c>
      <c r="C317" s="393"/>
      <c r="D317" s="96" t="s">
        <v>310</v>
      </c>
      <c r="E317" s="97" t="s">
        <v>160</v>
      </c>
      <c r="F317" s="300" t="s">
        <v>161</v>
      </c>
      <c r="G317" s="98">
        <v>0</v>
      </c>
      <c r="H317" s="98">
        <v>0</v>
      </c>
      <c r="I317" s="409"/>
      <c r="J317" s="98">
        <v>0</v>
      </c>
      <c r="K317" s="209">
        <v>259986</v>
      </c>
      <c r="L317" s="361"/>
      <c r="M317" s="66">
        <v>259986</v>
      </c>
      <c r="N317" s="147">
        <v>2011</v>
      </c>
    </row>
    <row r="318" spans="1:14" ht="34.5" customHeight="1">
      <c r="A318" s="319" t="s">
        <v>387</v>
      </c>
      <c r="B318" s="273" t="s">
        <v>314</v>
      </c>
      <c r="C318" s="393"/>
      <c r="D318" s="96" t="s">
        <v>310</v>
      </c>
      <c r="E318" s="97" t="s">
        <v>162</v>
      </c>
      <c r="F318" s="300" t="s">
        <v>163</v>
      </c>
      <c r="G318" s="98">
        <v>0</v>
      </c>
      <c r="H318" s="98">
        <v>0</v>
      </c>
      <c r="I318" s="409"/>
      <c r="J318" s="98">
        <v>0</v>
      </c>
      <c r="K318" s="98">
        <v>216000</v>
      </c>
      <c r="L318" s="361"/>
      <c r="M318" s="66">
        <v>216000</v>
      </c>
      <c r="N318" s="147">
        <v>2011</v>
      </c>
    </row>
    <row r="319" spans="1:14" ht="34.5" customHeight="1">
      <c r="A319" s="319" t="s">
        <v>387</v>
      </c>
      <c r="B319" s="273" t="s">
        <v>336</v>
      </c>
      <c r="C319" s="393"/>
      <c r="D319" s="96" t="s">
        <v>310</v>
      </c>
      <c r="E319" s="97" t="s">
        <v>164</v>
      </c>
      <c r="F319" s="300" t="s">
        <v>165</v>
      </c>
      <c r="G319" s="98">
        <v>0</v>
      </c>
      <c r="H319" s="98">
        <v>0</v>
      </c>
      <c r="I319" s="409"/>
      <c r="J319" s="98">
        <v>0</v>
      </c>
      <c r="K319" s="98">
        <v>199991</v>
      </c>
      <c r="L319" s="361"/>
      <c r="M319" s="66">
        <v>199991</v>
      </c>
      <c r="N319" s="147">
        <v>2011</v>
      </c>
    </row>
    <row r="320" spans="1:14" ht="34.5" customHeight="1">
      <c r="A320" s="319" t="s">
        <v>387</v>
      </c>
      <c r="B320" s="256" t="s">
        <v>340</v>
      </c>
      <c r="C320" s="393"/>
      <c r="D320" s="96" t="s">
        <v>310</v>
      </c>
      <c r="E320" s="97" t="s">
        <v>166</v>
      </c>
      <c r="F320" s="300" t="s">
        <v>167</v>
      </c>
      <c r="G320" s="98">
        <v>0</v>
      </c>
      <c r="H320" s="98">
        <v>0</v>
      </c>
      <c r="I320" s="409"/>
      <c r="J320" s="98">
        <v>0</v>
      </c>
      <c r="K320" s="98">
        <v>123992</v>
      </c>
      <c r="L320" s="361"/>
      <c r="M320" s="66">
        <v>123992</v>
      </c>
      <c r="N320" s="147">
        <v>2011</v>
      </c>
    </row>
    <row r="321" spans="1:14" ht="34.5" customHeight="1">
      <c r="A321" s="319" t="s">
        <v>180</v>
      </c>
      <c r="B321" s="256" t="s">
        <v>311</v>
      </c>
      <c r="C321" s="393"/>
      <c r="D321" s="96" t="s">
        <v>310</v>
      </c>
      <c r="E321" s="97" t="s">
        <v>179</v>
      </c>
      <c r="F321" s="300" t="s">
        <v>178</v>
      </c>
      <c r="G321" s="98">
        <v>0</v>
      </c>
      <c r="H321" s="98">
        <v>0</v>
      </c>
      <c r="I321" s="409"/>
      <c r="J321" s="98">
        <v>0</v>
      </c>
      <c r="K321" s="98">
        <v>689955</v>
      </c>
      <c r="L321" s="361"/>
      <c r="M321" s="66">
        <f>K321</f>
        <v>689955</v>
      </c>
      <c r="N321" s="147">
        <v>2011</v>
      </c>
    </row>
    <row r="322" spans="1:14" ht="34.5" customHeight="1">
      <c r="A322" s="319" t="s">
        <v>169</v>
      </c>
      <c r="B322" s="256" t="s">
        <v>311</v>
      </c>
      <c r="C322" s="393"/>
      <c r="D322" s="96" t="s">
        <v>310</v>
      </c>
      <c r="E322" s="97" t="s">
        <v>168</v>
      </c>
      <c r="F322" s="300" t="s">
        <v>170</v>
      </c>
      <c r="G322" s="98">
        <v>0</v>
      </c>
      <c r="H322" s="98">
        <v>0</v>
      </c>
      <c r="I322" s="409"/>
      <c r="J322" s="98">
        <v>0</v>
      </c>
      <c r="K322" s="98">
        <v>149998</v>
      </c>
      <c r="L322" s="361"/>
      <c r="M322" s="66">
        <v>149998</v>
      </c>
      <c r="N322" s="147">
        <v>2011</v>
      </c>
    </row>
    <row r="323" spans="1:14" ht="34.5" customHeight="1">
      <c r="A323" s="320" t="s">
        <v>169</v>
      </c>
      <c r="B323" s="408" t="s">
        <v>340</v>
      </c>
      <c r="C323" s="393"/>
      <c r="D323" s="96" t="s">
        <v>310</v>
      </c>
      <c r="E323" s="97" t="s">
        <v>171</v>
      </c>
      <c r="F323" s="410" t="s">
        <v>172</v>
      </c>
      <c r="G323" s="98">
        <v>0</v>
      </c>
      <c r="H323" s="98">
        <v>0</v>
      </c>
      <c r="I323" s="409"/>
      <c r="J323" s="98">
        <v>0</v>
      </c>
      <c r="K323" s="208">
        <v>189998</v>
      </c>
      <c r="L323" s="361"/>
      <c r="M323" s="143">
        <v>189998</v>
      </c>
      <c r="N323" s="147">
        <v>2011</v>
      </c>
    </row>
    <row r="324" spans="1:14" ht="34.5" customHeight="1">
      <c r="A324" s="319" t="s">
        <v>169</v>
      </c>
      <c r="B324" s="273" t="s">
        <v>314</v>
      </c>
      <c r="C324" s="393"/>
      <c r="D324" s="96" t="s">
        <v>310</v>
      </c>
      <c r="E324" s="97" t="s">
        <v>173</v>
      </c>
      <c r="F324" s="300" t="s">
        <v>174</v>
      </c>
      <c r="G324" s="98">
        <v>0</v>
      </c>
      <c r="H324" s="98">
        <v>0</v>
      </c>
      <c r="I324" s="409"/>
      <c r="J324" s="98">
        <v>0</v>
      </c>
      <c r="K324" s="98">
        <v>149987</v>
      </c>
      <c r="L324" s="361"/>
      <c r="M324" s="143">
        <v>149987</v>
      </c>
      <c r="N324" s="147">
        <v>2011</v>
      </c>
    </row>
    <row r="325" spans="1:14" ht="34.5" customHeight="1">
      <c r="A325" s="319" t="s">
        <v>169</v>
      </c>
      <c r="B325" s="256" t="s">
        <v>336</v>
      </c>
      <c r="C325" s="393"/>
      <c r="D325" s="96" t="s">
        <v>310</v>
      </c>
      <c r="E325" s="97" t="s">
        <v>176</v>
      </c>
      <c r="F325" s="300" t="s">
        <v>582</v>
      </c>
      <c r="G325" s="98">
        <v>0</v>
      </c>
      <c r="H325" s="98">
        <v>0</v>
      </c>
      <c r="I325" s="411"/>
      <c r="J325" s="98">
        <v>0</v>
      </c>
      <c r="K325" s="98">
        <v>249987</v>
      </c>
      <c r="L325" s="348"/>
      <c r="M325" s="143">
        <v>249987</v>
      </c>
      <c r="N325" s="147">
        <v>2011</v>
      </c>
    </row>
    <row r="326" spans="1:15" ht="19.5" customHeight="1">
      <c r="A326" s="249" t="s">
        <v>551</v>
      </c>
      <c r="B326" s="271"/>
      <c r="C326" s="69">
        <f>C257</f>
        <v>16000000</v>
      </c>
      <c r="D326" s="27"/>
      <c r="E326" s="27"/>
      <c r="F326" s="298"/>
      <c r="G326" s="57">
        <f>SUM(G257:G325)</f>
        <v>0</v>
      </c>
      <c r="H326" s="57">
        <f>SUM(H257:H325)</f>
        <v>0</v>
      </c>
      <c r="I326" s="57">
        <f>I257</f>
        <v>2378915</v>
      </c>
      <c r="J326" s="57">
        <f>SUM(J257:J325)</f>
        <v>0</v>
      </c>
      <c r="K326" s="57">
        <f>SUM(K257:K325)</f>
        <v>17705674</v>
      </c>
      <c r="L326" s="57">
        <f>L257</f>
        <v>673241</v>
      </c>
      <c r="M326" s="57">
        <f>SUM(M257:M325)</f>
        <v>17705674</v>
      </c>
      <c r="N326" s="116"/>
      <c r="O326" s="230"/>
    </row>
    <row r="327" spans="1:80" s="110" customFormat="1" ht="19.5" customHeight="1">
      <c r="A327" s="248" t="s">
        <v>301</v>
      </c>
      <c r="B327" s="274"/>
      <c r="C327" s="67"/>
      <c r="D327" s="14"/>
      <c r="E327" s="14"/>
      <c r="F327" s="297"/>
      <c r="G327" s="67"/>
      <c r="H327" s="67"/>
      <c r="I327" s="67"/>
      <c r="J327" s="67"/>
      <c r="K327" s="67"/>
      <c r="L327" s="67"/>
      <c r="M327" s="67"/>
      <c r="N327" s="131"/>
      <c r="O327" s="229"/>
      <c r="P327" s="109"/>
      <c r="Q327" s="34"/>
      <c r="R327" s="34"/>
      <c r="S327" s="109"/>
      <c r="T327" s="34"/>
      <c r="U327" s="34"/>
      <c r="V327" s="34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</row>
    <row r="328" spans="1:14" ht="19.5" customHeight="1">
      <c r="A328" s="9" t="s">
        <v>316</v>
      </c>
      <c r="B328" s="265" t="s">
        <v>423</v>
      </c>
      <c r="C328" s="389">
        <v>3000000</v>
      </c>
      <c r="D328" s="16" t="s">
        <v>310</v>
      </c>
      <c r="E328" s="105" t="s">
        <v>302</v>
      </c>
      <c r="F328" s="288" t="s">
        <v>350</v>
      </c>
      <c r="G328" s="41">
        <v>0</v>
      </c>
      <c r="H328" s="41">
        <v>0</v>
      </c>
      <c r="I328" s="41">
        <v>0</v>
      </c>
      <c r="J328" s="41">
        <v>0</v>
      </c>
      <c r="K328" s="41">
        <v>33650</v>
      </c>
      <c r="L328" s="355">
        <v>326199</v>
      </c>
      <c r="M328" s="72">
        <f aca="true" t="shared" si="8" ref="M328:M333">K328</f>
        <v>33650</v>
      </c>
      <c r="N328" s="133">
        <v>2011</v>
      </c>
    </row>
    <row r="329" spans="1:14" ht="19.5" customHeight="1">
      <c r="A329" s="11" t="s">
        <v>560</v>
      </c>
      <c r="B329" s="265" t="s">
        <v>423</v>
      </c>
      <c r="C329" s="389"/>
      <c r="D329" s="16" t="s">
        <v>310</v>
      </c>
      <c r="E329" s="105" t="s">
        <v>302</v>
      </c>
      <c r="F329" s="288" t="s">
        <v>434</v>
      </c>
      <c r="G329" s="41">
        <v>0</v>
      </c>
      <c r="H329" s="41">
        <v>0</v>
      </c>
      <c r="I329" s="41">
        <v>0</v>
      </c>
      <c r="J329" s="41">
        <v>0</v>
      </c>
      <c r="K329" s="41">
        <v>568093</v>
      </c>
      <c r="L329" s="375"/>
      <c r="M329" s="72">
        <f t="shared" si="8"/>
        <v>568093</v>
      </c>
      <c r="N329" s="133">
        <v>2011</v>
      </c>
    </row>
    <row r="330" spans="1:14" ht="19.5" customHeight="1">
      <c r="A330" s="9" t="s">
        <v>333</v>
      </c>
      <c r="B330" s="265" t="s">
        <v>423</v>
      </c>
      <c r="C330" s="389"/>
      <c r="D330" s="16" t="s">
        <v>310</v>
      </c>
      <c r="E330" s="105" t="s">
        <v>302</v>
      </c>
      <c r="F330" s="288" t="s">
        <v>561</v>
      </c>
      <c r="G330" s="41">
        <v>0</v>
      </c>
      <c r="H330" s="41">
        <v>0</v>
      </c>
      <c r="I330" s="41">
        <v>0</v>
      </c>
      <c r="J330" s="41">
        <v>0</v>
      </c>
      <c r="K330" s="41">
        <v>29525</v>
      </c>
      <c r="L330" s="375"/>
      <c r="M330" s="72">
        <f t="shared" si="8"/>
        <v>29525</v>
      </c>
      <c r="N330" s="133">
        <v>2011</v>
      </c>
    </row>
    <row r="331" spans="1:14" ht="19.5" customHeight="1">
      <c r="A331" s="321" t="s">
        <v>326</v>
      </c>
      <c r="B331" s="275" t="s">
        <v>423</v>
      </c>
      <c r="C331" s="389"/>
      <c r="D331" s="140" t="s">
        <v>310</v>
      </c>
      <c r="E331" s="105" t="s">
        <v>302</v>
      </c>
      <c r="F331" s="302" t="s">
        <v>436</v>
      </c>
      <c r="G331" s="65">
        <v>0</v>
      </c>
      <c r="H331" s="65">
        <v>0</v>
      </c>
      <c r="I331" s="65">
        <v>0</v>
      </c>
      <c r="J331" s="41">
        <v>0</v>
      </c>
      <c r="K331" s="65">
        <v>235280</v>
      </c>
      <c r="L331" s="375"/>
      <c r="M331" s="72">
        <f t="shared" si="8"/>
        <v>235280</v>
      </c>
      <c r="N331" s="133">
        <v>2011</v>
      </c>
    </row>
    <row r="332" spans="1:14" ht="19.5" customHeight="1">
      <c r="A332" s="9" t="s">
        <v>312</v>
      </c>
      <c r="B332" s="265" t="s">
        <v>423</v>
      </c>
      <c r="C332" s="389"/>
      <c r="D332" s="16" t="s">
        <v>310</v>
      </c>
      <c r="E332" s="105" t="s">
        <v>302</v>
      </c>
      <c r="F332" s="288" t="s">
        <v>435</v>
      </c>
      <c r="G332" s="41">
        <v>0</v>
      </c>
      <c r="H332" s="41">
        <v>0</v>
      </c>
      <c r="I332" s="41">
        <v>0</v>
      </c>
      <c r="J332" s="41">
        <v>0</v>
      </c>
      <c r="K332" s="41">
        <v>587543</v>
      </c>
      <c r="L332" s="375"/>
      <c r="M332" s="72">
        <f t="shared" si="8"/>
        <v>587543</v>
      </c>
      <c r="N332" s="133">
        <v>2011</v>
      </c>
    </row>
    <row r="333" spans="1:14" ht="19.5" customHeight="1">
      <c r="A333" s="321" t="s">
        <v>322</v>
      </c>
      <c r="B333" s="275" t="s">
        <v>423</v>
      </c>
      <c r="C333" s="389"/>
      <c r="D333" s="140" t="s">
        <v>310</v>
      </c>
      <c r="E333" s="105" t="s">
        <v>302</v>
      </c>
      <c r="F333" s="302" t="s">
        <v>433</v>
      </c>
      <c r="G333" s="65">
        <v>0</v>
      </c>
      <c r="H333" s="65">
        <v>0</v>
      </c>
      <c r="I333" s="65">
        <v>0</v>
      </c>
      <c r="J333" s="41">
        <v>0</v>
      </c>
      <c r="K333" s="65">
        <v>295302</v>
      </c>
      <c r="L333" s="375"/>
      <c r="M333" s="72">
        <f t="shared" si="8"/>
        <v>295302</v>
      </c>
      <c r="N333" s="133">
        <v>2011</v>
      </c>
    </row>
    <row r="334" spans="1:14" ht="19.5" customHeight="1">
      <c r="A334" s="9" t="s">
        <v>327</v>
      </c>
      <c r="B334" s="265" t="s">
        <v>423</v>
      </c>
      <c r="C334" s="389"/>
      <c r="D334" s="16" t="s">
        <v>310</v>
      </c>
      <c r="E334" s="105" t="s">
        <v>302</v>
      </c>
      <c r="F334" s="288" t="s">
        <v>431</v>
      </c>
      <c r="G334" s="41">
        <v>0</v>
      </c>
      <c r="H334" s="41">
        <v>0</v>
      </c>
      <c r="I334" s="41">
        <v>0</v>
      </c>
      <c r="J334" s="41">
        <v>0</v>
      </c>
      <c r="K334" s="41">
        <v>293601</v>
      </c>
      <c r="L334" s="375"/>
      <c r="M334" s="72">
        <v>293601</v>
      </c>
      <c r="N334" s="133">
        <v>2011</v>
      </c>
    </row>
    <row r="335" spans="1:14" ht="19.5" customHeight="1">
      <c r="A335" s="9" t="s">
        <v>390</v>
      </c>
      <c r="B335" s="265" t="s">
        <v>423</v>
      </c>
      <c r="C335" s="389"/>
      <c r="D335" s="16" t="s">
        <v>310</v>
      </c>
      <c r="E335" s="105" t="s">
        <v>302</v>
      </c>
      <c r="F335" s="288" t="s">
        <v>432</v>
      </c>
      <c r="G335" s="41">
        <v>0</v>
      </c>
      <c r="H335" s="41">
        <v>0</v>
      </c>
      <c r="I335" s="41">
        <v>0</v>
      </c>
      <c r="J335" s="41">
        <v>0</v>
      </c>
      <c r="K335" s="41">
        <v>300232</v>
      </c>
      <c r="L335" s="375"/>
      <c r="M335" s="72">
        <v>300232</v>
      </c>
      <c r="N335" s="133">
        <v>2011</v>
      </c>
    </row>
    <row r="336" spans="1:14" ht="19.5" customHeight="1">
      <c r="A336" s="9" t="s">
        <v>387</v>
      </c>
      <c r="B336" s="265" t="s">
        <v>423</v>
      </c>
      <c r="C336" s="389"/>
      <c r="D336" s="16" t="s">
        <v>310</v>
      </c>
      <c r="E336" s="105" t="s">
        <v>302</v>
      </c>
      <c r="F336" s="288" t="s">
        <v>349</v>
      </c>
      <c r="G336" s="41">
        <v>0</v>
      </c>
      <c r="H336" s="41">
        <v>0</v>
      </c>
      <c r="I336" s="41">
        <v>0</v>
      </c>
      <c r="J336" s="41">
        <v>0</v>
      </c>
      <c r="K336" s="41">
        <v>287075</v>
      </c>
      <c r="L336" s="375"/>
      <c r="M336" s="72">
        <f>K336</f>
        <v>287075</v>
      </c>
      <c r="N336" s="133">
        <v>2011</v>
      </c>
    </row>
    <row r="337" spans="1:14" ht="19.5" customHeight="1">
      <c r="A337" s="9" t="s">
        <v>392</v>
      </c>
      <c r="B337" s="265" t="s">
        <v>423</v>
      </c>
      <c r="C337" s="390"/>
      <c r="D337" s="16" t="s">
        <v>310</v>
      </c>
      <c r="E337" s="105" t="s">
        <v>354</v>
      </c>
      <c r="F337" s="288" t="s">
        <v>310</v>
      </c>
      <c r="G337" s="41">
        <v>0</v>
      </c>
      <c r="H337" s="41">
        <v>0</v>
      </c>
      <c r="I337" s="41">
        <v>0</v>
      </c>
      <c r="J337" s="41">
        <v>0</v>
      </c>
      <c r="K337" s="41">
        <v>43500</v>
      </c>
      <c r="L337" s="376"/>
      <c r="M337" s="72">
        <v>43500</v>
      </c>
      <c r="N337" s="133">
        <v>2011</v>
      </c>
    </row>
    <row r="338" spans="1:15" ht="19.5" customHeight="1">
      <c r="A338" s="245" t="s">
        <v>716</v>
      </c>
      <c r="B338" s="276"/>
      <c r="C338" s="57">
        <f>C328</f>
        <v>3000000</v>
      </c>
      <c r="D338" s="28"/>
      <c r="E338" s="28"/>
      <c r="F338" s="296"/>
      <c r="G338" s="57">
        <v>0</v>
      </c>
      <c r="H338" s="57">
        <v>0</v>
      </c>
      <c r="I338" s="57">
        <v>0</v>
      </c>
      <c r="J338" s="57">
        <f>SUM(J328:J336)</f>
        <v>0</v>
      </c>
      <c r="K338" s="57">
        <f>SUM(K328:K337)</f>
        <v>2673801</v>
      </c>
      <c r="L338" s="57">
        <f>C338-K338</f>
        <v>326199</v>
      </c>
      <c r="M338" s="57">
        <f>SUM(M328:M337)</f>
        <v>2673801</v>
      </c>
      <c r="N338" s="116"/>
      <c r="O338" s="230"/>
    </row>
    <row r="339" spans="1:14" ht="34.5" customHeight="1">
      <c r="A339" s="248" t="s">
        <v>424</v>
      </c>
      <c r="B339" s="274"/>
      <c r="C339" s="67"/>
      <c r="D339" s="14"/>
      <c r="E339" s="14"/>
      <c r="F339" s="297"/>
      <c r="G339" s="67"/>
      <c r="H339" s="67"/>
      <c r="I339" s="67"/>
      <c r="J339" s="67"/>
      <c r="K339" s="67"/>
      <c r="L339" s="67"/>
      <c r="M339" s="67"/>
      <c r="N339" s="132"/>
    </row>
    <row r="340" spans="1:14" ht="19.5" customHeight="1">
      <c r="A340" s="11" t="s">
        <v>392</v>
      </c>
      <c r="B340" s="263" t="s">
        <v>423</v>
      </c>
      <c r="C340" s="394">
        <v>8000000</v>
      </c>
      <c r="D340" s="142" t="s">
        <v>310</v>
      </c>
      <c r="E340" s="105" t="s">
        <v>351</v>
      </c>
      <c r="F340" s="303" t="s">
        <v>100</v>
      </c>
      <c r="G340" s="41">
        <v>0</v>
      </c>
      <c r="H340" s="41">
        <v>0</v>
      </c>
      <c r="I340" s="41">
        <v>0</v>
      </c>
      <c r="J340" s="41">
        <v>0</v>
      </c>
      <c r="K340" s="61">
        <f>61500+50000</f>
        <v>111500</v>
      </c>
      <c r="L340" s="379">
        <f>1911419-1400000</f>
        <v>511419</v>
      </c>
      <c r="M340" s="72">
        <f aca="true" t="shared" si="9" ref="M340:M346">K340</f>
        <v>111500</v>
      </c>
      <c r="N340" s="133">
        <v>2011</v>
      </c>
    </row>
    <row r="341" spans="1:14" ht="19.5" customHeight="1">
      <c r="A341" s="11" t="s">
        <v>392</v>
      </c>
      <c r="B341" s="263" t="s">
        <v>423</v>
      </c>
      <c r="C341" s="395"/>
      <c r="D341" s="142" t="s">
        <v>310</v>
      </c>
      <c r="E341" s="105" t="s">
        <v>355</v>
      </c>
      <c r="F341" s="303" t="s">
        <v>47</v>
      </c>
      <c r="G341" s="41">
        <v>0</v>
      </c>
      <c r="H341" s="41">
        <v>0</v>
      </c>
      <c r="I341" s="41">
        <v>0</v>
      </c>
      <c r="J341" s="41">
        <v>0</v>
      </c>
      <c r="K341" s="66">
        <v>4000000</v>
      </c>
      <c r="L341" s="380"/>
      <c r="M341" s="72">
        <f t="shared" si="9"/>
        <v>4000000</v>
      </c>
      <c r="N341" s="133">
        <v>2011</v>
      </c>
    </row>
    <row r="342" spans="1:14" ht="19.5" customHeight="1">
      <c r="A342" s="178" t="s">
        <v>392</v>
      </c>
      <c r="B342" s="258" t="s">
        <v>423</v>
      </c>
      <c r="C342" s="395"/>
      <c r="D342" s="145" t="s">
        <v>310</v>
      </c>
      <c r="E342" s="105" t="s">
        <v>356</v>
      </c>
      <c r="F342" s="303" t="s">
        <v>711</v>
      </c>
      <c r="G342" s="66">
        <v>0</v>
      </c>
      <c r="H342" s="66">
        <v>0</v>
      </c>
      <c r="I342" s="66">
        <v>0</v>
      </c>
      <c r="J342" s="66">
        <v>0</v>
      </c>
      <c r="K342" s="66">
        <v>80000</v>
      </c>
      <c r="L342" s="380"/>
      <c r="M342" s="143">
        <f t="shared" si="9"/>
        <v>80000</v>
      </c>
      <c r="N342" s="144">
        <v>2011</v>
      </c>
    </row>
    <row r="343" spans="1:14" ht="19.5" customHeight="1">
      <c r="A343" s="178" t="s">
        <v>392</v>
      </c>
      <c r="B343" s="258" t="s">
        <v>423</v>
      </c>
      <c r="C343" s="395"/>
      <c r="D343" s="145" t="s">
        <v>310</v>
      </c>
      <c r="E343" s="105" t="s">
        <v>438</v>
      </c>
      <c r="F343" s="303" t="s">
        <v>42</v>
      </c>
      <c r="G343" s="66">
        <v>0</v>
      </c>
      <c r="H343" s="66">
        <v>0</v>
      </c>
      <c r="I343" s="66">
        <v>0</v>
      </c>
      <c r="J343" s="66">
        <v>0</v>
      </c>
      <c r="K343" s="66">
        <v>1795161</v>
      </c>
      <c r="L343" s="380"/>
      <c r="M343" s="143">
        <f t="shared" si="9"/>
        <v>1795161</v>
      </c>
      <c r="N343" s="144">
        <v>2011</v>
      </c>
    </row>
    <row r="344" spans="1:14" ht="19.5" customHeight="1">
      <c r="A344" s="178" t="s">
        <v>392</v>
      </c>
      <c r="B344" s="258" t="s">
        <v>423</v>
      </c>
      <c r="C344" s="395"/>
      <c r="D344" s="111" t="s">
        <v>310</v>
      </c>
      <c r="E344" s="105" t="s">
        <v>352</v>
      </c>
      <c r="F344" s="303" t="s">
        <v>101</v>
      </c>
      <c r="G344" s="41">
        <v>0</v>
      </c>
      <c r="H344" s="41">
        <f>SUM(H345:H345)</f>
        <v>0</v>
      </c>
      <c r="I344" s="41">
        <v>0</v>
      </c>
      <c r="J344" s="41">
        <v>0</v>
      </c>
      <c r="K344" s="61">
        <v>62800</v>
      </c>
      <c r="L344" s="380"/>
      <c r="M344" s="72">
        <f t="shared" si="9"/>
        <v>62800</v>
      </c>
      <c r="N344" s="133">
        <v>2011</v>
      </c>
    </row>
    <row r="345" spans="1:15" ht="19.5" customHeight="1">
      <c r="A345" s="141" t="s">
        <v>392</v>
      </c>
      <c r="B345" s="264" t="s">
        <v>423</v>
      </c>
      <c r="C345" s="396"/>
      <c r="D345" s="111" t="s">
        <v>310</v>
      </c>
      <c r="E345" s="105" t="s">
        <v>353</v>
      </c>
      <c r="F345" s="304" t="s">
        <v>46</v>
      </c>
      <c r="G345" s="65">
        <v>0</v>
      </c>
      <c r="H345" s="65">
        <v>0</v>
      </c>
      <c r="I345" s="65">
        <v>0</v>
      </c>
      <c r="J345" s="41">
        <v>0</v>
      </c>
      <c r="K345" s="65">
        <v>39120</v>
      </c>
      <c r="L345" s="380"/>
      <c r="M345" s="72">
        <f t="shared" si="9"/>
        <v>39120</v>
      </c>
      <c r="N345" s="133">
        <v>2011</v>
      </c>
      <c r="O345" s="232"/>
    </row>
    <row r="346" spans="1:15" ht="19.5" customHeight="1">
      <c r="A346" s="141" t="s">
        <v>485</v>
      </c>
      <c r="B346" s="264" t="s">
        <v>331</v>
      </c>
      <c r="C346" s="143">
        <v>0</v>
      </c>
      <c r="D346" s="111" t="s">
        <v>310</v>
      </c>
      <c r="E346" s="105" t="s">
        <v>486</v>
      </c>
      <c r="F346" s="240" t="s">
        <v>487</v>
      </c>
      <c r="G346" s="66">
        <v>0</v>
      </c>
      <c r="H346" s="66">
        <v>0</v>
      </c>
      <c r="I346" s="66">
        <v>1400000</v>
      </c>
      <c r="J346" s="66">
        <v>0</v>
      </c>
      <c r="K346" s="66">
        <v>1400000</v>
      </c>
      <c r="L346" s="381"/>
      <c r="M346" s="143">
        <f t="shared" si="9"/>
        <v>1400000</v>
      </c>
      <c r="N346" s="144">
        <v>2011</v>
      </c>
      <c r="O346" s="232"/>
    </row>
    <row r="347" spans="1:15" ht="19.5" customHeight="1">
      <c r="A347" s="245" t="s">
        <v>712</v>
      </c>
      <c r="B347" s="271"/>
      <c r="C347" s="69">
        <f>C340</f>
        <v>8000000</v>
      </c>
      <c r="D347" s="27"/>
      <c r="E347" s="28"/>
      <c r="F347" s="298"/>
      <c r="G347" s="57">
        <v>0</v>
      </c>
      <c r="H347" s="57">
        <v>0</v>
      </c>
      <c r="I347" s="57">
        <v>0</v>
      </c>
      <c r="J347" s="57">
        <v>0</v>
      </c>
      <c r="K347" s="57">
        <f>SUM(K340:K346)</f>
        <v>7488581</v>
      </c>
      <c r="L347" s="57">
        <f>C347-K347</f>
        <v>511419</v>
      </c>
      <c r="M347" s="57">
        <f>SUM(M340:M346)</f>
        <v>7488581</v>
      </c>
      <c r="N347" s="116"/>
      <c r="O347" s="230"/>
    </row>
    <row r="348" spans="1:15" ht="19.5" customHeight="1">
      <c r="A348" s="9" t="s">
        <v>392</v>
      </c>
      <c r="B348" s="265" t="s">
        <v>423</v>
      </c>
      <c r="C348" s="72">
        <v>2500000</v>
      </c>
      <c r="D348" s="16" t="s">
        <v>329</v>
      </c>
      <c r="E348" s="16" t="s">
        <v>429</v>
      </c>
      <c r="F348" s="288" t="s">
        <v>329</v>
      </c>
      <c r="G348" s="41">
        <v>0</v>
      </c>
      <c r="H348" s="41">
        <v>0</v>
      </c>
      <c r="I348" s="53">
        <v>0</v>
      </c>
      <c r="J348" s="53">
        <v>0</v>
      </c>
      <c r="K348" s="41">
        <v>2499655</v>
      </c>
      <c r="L348" s="123">
        <f>C348-K348</f>
        <v>345</v>
      </c>
      <c r="M348" s="72">
        <f>C348</f>
        <v>2500000</v>
      </c>
      <c r="N348" s="133">
        <v>2011</v>
      </c>
      <c r="O348" s="232"/>
    </row>
    <row r="349" spans="1:15" ht="19.5" customHeight="1">
      <c r="A349" s="9" t="s">
        <v>392</v>
      </c>
      <c r="B349" s="265" t="s">
        <v>423</v>
      </c>
      <c r="C349" s="72">
        <v>15100000</v>
      </c>
      <c r="D349" s="16" t="s">
        <v>329</v>
      </c>
      <c r="E349" s="16" t="s">
        <v>428</v>
      </c>
      <c r="F349" s="288" t="s">
        <v>329</v>
      </c>
      <c r="G349" s="41">
        <v>0</v>
      </c>
      <c r="H349" s="41">
        <v>0</v>
      </c>
      <c r="I349" s="53">
        <v>0</v>
      </c>
      <c r="J349" s="53">
        <v>0</v>
      </c>
      <c r="K349" s="41">
        <v>14639020</v>
      </c>
      <c r="L349" s="123">
        <f>C349-K349</f>
        <v>460980</v>
      </c>
      <c r="M349" s="72">
        <f>C349</f>
        <v>15100000</v>
      </c>
      <c r="N349" s="133">
        <v>2011</v>
      </c>
      <c r="O349" s="232"/>
    </row>
    <row r="350" spans="1:15" ht="19.5" customHeight="1">
      <c r="A350" s="245" t="s">
        <v>449</v>
      </c>
      <c r="B350" s="276"/>
      <c r="C350" s="210">
        <f>SUM(C348:C349)</f>
        <v>17600000</v>
      </c>
      <c r="D350" s="28"/>
      <c r="E350" s="28"/>
      <c r="F350" s="296"/>
      <c r="G350" s="57">
        <v>0</v>
      </c>
      <c r="H350" s="57">
        <v>0</v>
      </c>
      <c r="I350" s="56">
        <f>SUM(I348:I349)</f>
        <v>0</v>
      </c>
      <c r="J350" s="56">
        <f>SUM(J348:J349)</f>
        <v>0</v>
      </c>
      <c r="K350" s="56">
        <f>SUM(K348:K349)</f>
        <v>17138675</v>
      </c>
      <c r="L350" s="57">
        <f>SUM(L348:L349)</f>
        <v>461325</v>
      </c>
      <c r="M350" s="73">
        <f>SUM(M348:M349)</f>
        <v>17600000</v>
      </c>
      <c r="N350" s="134"/>
      <c r="O350" s="230"/>
    </row>
    <row r="351" spans="1:80" s="110" customFormat="1" ht="19.5" customHeight="1">
      <c r="A351" s="248" t="s">
        <v>425</v>
      </c>
      <c r="B351" s="274"/>
      <c r="C351" s="67"/>
      <c r="D351" s="14"/>
      <c r="E351" s="14"/>
      <c r="F351" s="297"/>
      <c r="G351" s="67"/>
      <c r="H351" s="67"/>
      <c r="I351" s="67"/>
      <c r="J351" s="67"/>
      <c r="K351" s="67"/>
      <c r="L351" s="67"/>
      <c r="M351" s="67"/>
      <c r="N351" s="132"/>
      <c r="O351" s="229"/>
      <c r="P351" s="109"/>
      <c r="Q351" s="34"/>
      <c r="R351" s="34"/>
      <c r="S351" s="109"/>
      <c r="T351" s="34"/>
      <c r="U351" s="34"/>
      <c r="V351" s="34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</row>
    <row r="352" spans="1:80" s="110" customFormat="1" ht="19.5" customHeight="1">
      <c r="A352" s="322" t="s">
        <v>392</v>
      </c>
      <c r="B352" s="266" t="s">
        <v>300</v>
      </c>
      <c r="C352" s="397">
        <v>1200000</v>
      </c>
      <c r="D352" s="146" t="s">
        <v>310</v>
      </c>
      <c r="E352" s="335" t="s">
        <v>358</v>
      </c>
      <c r="F352" s="332" t="s">
        <v>44</v>
      </c>
      <c r="G352" s="41">
        <v>0</v>
      </c>
      <c r="H352" s="41">
        <v>0</v>
      </c>
      <c r="I352" s="41">
        <v>0</v>
      </c>
      <c r="J352" s="41">
        <v>0</v>
      </c>
      <c r="K352" s="41">
        <f>52000+36000</f>
        <v>88000</v>
      </c>
      <c r="L352" s="374">
        <v>918632</v>
      </c>
      <c r="M352" s="61">
        <f>K352</f>
        <v>88000</v>
      </c>
      <c r="N352" s="135">
        <v>2011</v>
      </c>
      <c r="O352" s="229"/>
      <c r="P352" s="109"/>
      <c r="Q352" s="34"/>
      <c r="R352" s="34"/>
      <c r="S352" s="109"/>
      <c r="T352" s="34"/>
      <c r="U352" s="34"/>
      <c r="V352" s="34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</row>
    <row r="353" spans="1:80" s="110" customFormat="1" ht="19.5" customHeight="1">
      <c r="A353" s="9" t="s">
        <v>392</v>
      </c>
      <c r="B353" s="266" t="s">
        <v>300</v>
      </c>
      <c r="C353" s="397"/>
      <c r="D353" s="16" t="s">
        <v>310</v>
      </c>
      <c r="E353" s="105" t="s">
        <v>357</v>
      </c>
      <c r="F353" s="304" t="s">
        <v>45</v>
      </c>
      <c r="G353" s="41">
        <v>0</v>
      </c>
      <c r="H353" s="41">
        <v>0</v>
      </c>
      <c r="I353" s="41">
        <v>0</v>
      </c>
      <c r="J353" s="41">
        <v>0</v>
      </c>
      <c r="K353" s="41">
        <v>12048</v>
      </c>
      <c r="L353" s="375"/>
      <c r="M353" s="61">
        <f>K353</f>
        <v>12048</v>
      </c>
      <c r="N353" s="135">
        <v>2011</v>
      </c>
      <c r="O353" s="229"/>
      <c r="P353" s="109"/>
      <c r="Q353" s="34"/>
      <c r="R353" s="34"/>
      <c r="S353" s="109"/>
      <c r="T353" s="34"/>
      <c r="U353" s="34"/>
      <c r="V353" s="34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</row>
    <row r="354" spans="1:80" s="110" customFormat="1" ht="19.5" customHeight="1">
      <c r="A354" s="9" t="s">
        <v>392</v>
      </c>
      <c r="B354" s="266" t="s">
        <v>300</v>
      </c>
      <c r="C354" s="397"/>
      <c r="D354" s="16" t="s">
        <v>310</v>
      </c>
      <c r="E354" s="105" t="s">
        <v>437</v>
      </c>
      <c r="F354" s="304" t="s">
        <v>43</v>
      </c>
      <c r="G354" s="41">
        <v>0</v>
      </c>
      <c r="H354" s="41">
        <v>0</v>
      </c>
      <c r="I354" s="41">
        <v>0</v>
      </c>
      <c r="J354" s="41">
        <v>0</v>
      </c>
      <c r="K354" s="41">
        <v>181320</v>
      </c>
      <c r="L354" s="376"/>
      <c r="M354" s="41">
        <f>K354</f>
        <v>181320</v>
      </c>
      <c r="N354" s="135">
        <v>2011</v>
      </c>
      <c r="O354" s="229"/>
      <c r="P354" s="109"/>
      <c r="Q354" s="34"/>
      <c r="R354" s="34"/>
      <c r="S354" s="109"/>
      <c r="T354" s="34"/>
      <c r="U354" s="34"/>
      <c r="V354" s="34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</row>
    <row r="355" spans="1:15" ht="19.5" customHeight="1">
      <c r="A355" s="250" t="s">
        <v>445</v>
      </c>
      <c r="B355" s="277"/>
      <c r="C355" s="74">
        <f>C352</f>
        <v>1200000</v>
      </c>
      <c r="D355" s="32"/>
      <c r="E355" s="32"/>
      <c r="F355" s="305"/>
      <c r="G355" s="74">
        <v>0</v>
      </c>
      <c r="H355" s="74">
        <v>0</v>
      </c>
      <c r="I355" s="74">
        <v>0</v>
      </c>
      <c r="J355" s="74">
        <f>SUM(J352:J354)</f>
        <v>0</v>
      </c>
      <c r="K355" s="74">
        <f>SUM(K352:K354)</f>
        <v>281368</v>
      </c>
      <c r="L355" s="57">
        <f>SUM(C355-H355+I355-K355)</f>
        <v>918632</v>
      </c>
      <c r="M355" s="74">
        <f>SUM(M352:M354)</f>
        <v>281368</v>
      </c>
      <c r="N355" s="136"/>
      <c r="O355" s="230"/>
    </row>
    <row r="356" spans="1:14" ht="34.5" customHeight="1">
      <c r="A356" s="248" t="s">
        <v>426</v>
      </c>
      <c r="B356" s="274"/>
      <c r="C356" s="67"/>
      <c r="D356" s="14"/>
      <c r="E356" s="14"/>
      <c r="F356" s="297"/>
      <c r="G356" s="67"/>
      <c r="H356" s="67"/>
      <c r="I356" s="67"/>
      <c r="J356" s="67"/>
      <c r="K356" s="67"/>
      <c r="L356" s="67"/>
      <c r="M356" s="67"/>
      <c r="N356" s="131"/>
    </row>
    <row r="357" spans="1:14" ht="34.5" customHeight="1">
      <c r="A357" s="11" t="s">
        <v>344</v>
      </c>
      <c r="B357" s="263" t="s">
        <v>325</v>
      </c>
      <c r="C357" s="398">
        <v>0</v>
      </c>
      <c r="D357" s="15" t="s">
        <v>310</v>
      </c>
      <c r="E357" s="15" t="s">
        <v>715</v>
      </c>
      <c r="F357" s="306" t="s">
        <v>222</v>
      </c>
      <c r="G357" s="355">
        <v>1246700</v>
      </c>
      <c r="H357" s="41">
        <v>0</v>
      </c>
      <c r="I357" s="41">
        <v>0</v>
      </c>
      <c r="J357" s="65">
        <v>0</v>
      </c>
      <c r="K357" s="66">
        <v>186500</v>
      </c>
      <c r="L357" s="66">
        <v>105200</v>
      </c>
      <c r="M357" s="54">
        <f>K357+L357</f>
        <v>291700</v>
      </c>
      <c r="N357" s="133">
        <v>2011</v>
      </c>
    </row>
    <row r="358" spans="1:14" ht="34.5" customHeight="1">
      <c r="A358" s="11" t="s">
        <v>344</v>
      </c>
      <c r="B358" s="263" t="s">
        <v>325</v>
      </c>
      <c r="C358" s="398"/>
      <c r="D358" s="15" t="s">
        <v>310</v>
      </c>
      <c r="E358" s="15" t="s">
        <v>713</v>
      </c>
      <c r="F358" s="306" t="s">
        <v>187</v>
      </c>
      <c r="G358" s="385"/>
      <c r="H358" s="41">
        <v>0</v>
      </c>
      <c r="I358" s="41">
        <v>0</v>
      </c>
      <c r="J358" s="65">
        <v>0</v>
      </c>
      <c r="K358" s="66">
        <v>477500</v>
      </c>
      <c r="L358" s="66">
        <v>0</v>
      </c>
      <c r="M358" s="54">
        <f>K358</f>
        <v>477500</v>
      </c>
      <c r="N358" s="133">
        <v>2011</v>
      </c>
    </row>
    <row r="359" spans="1:14" ht="34.5" customHeight="1">
      <c r="A359" s="11" t="s">
        <v>344</v>
      </c>
      <c r="B359" s="263" t="s">
        <v>325</v>
      </c>
      <c r="C359" s="398"/>
      <c r="D359" s="15" t="s">
        <v>310</v>
      </c>
      <c r="E359" s="16" t="s">
        <v>714</v>
      </c>
      <c r="F359" s="306" t="s">
        <v>315</v>
      </c>
      <c r="G359" s="386"/>
      <c r="H359" s="41">
        <v>0</v>
      </c>
      <c r="I359" s="41">
        <v>0</v>
      </c>
      <c r="J359" s="65">
        <v>0</v>
      </c>
      <c r="K359" s="66">
        <v>477500</v>
      </c>
      <c r="L359" s="203">
        <v>0</v>
      </c>
      <c r="M359" s="54">
        <f>K359</f>
        <v>477500</v>
      </c>
      <c r="N359" s="115">
        <v>2011</v>
      </c>
    </row>
    <row r="360" spans="1:15" ht="19.5" customHeight="1">
      <c r="A360" s="245" t="s">
        <v>446</v>
      </c>
      <c r="B360" s="271"/>
      <c r="C360" s="69">
        <v>0</v>
      </c>
      <c r="D360" s="27"/>
      <c r="E360" s="28"/>
      <c r="F360" s="298"/>
      <c r="G360" s="57">
        <f>SUM(G357:G359)</f>
        <v>1246700</v>
      </c>
      <c r="H360" s="57">
        <v>0</v>
      </c>
      <c r="I360" s="57">
        <v>0</v>
      </c>
      <c r="J360" s="57">
        <v>0</v>
      </c>
      <c r="K360" s="57">
        <f>SUM(K357:K359)</f>
        <v>1141500</v>
      </c>
      <c r="L360" s="57">
        <f>G360-K360</f>
        <v>105200</v>
      </c>
      <c r="M360" s="57">
        <f>SUM(M357:M359)</f>
        <v>1246700</v>
      </c>
      <c r="N360" s="116"/>
      <c r="O360" s="230"/>
    </row>
    <row r="361" spans="1:38" s="36" customFormat="1" ht="34.5" customHeight="1">
      <c r="A361" s="248" t="s">
        <v>493</v>
      </c>
      <c r="B361" s="274"/>
      <c r="C361" s="67"/>
      <c r="D361" s="14"/>
      <c r="E361" s="14"/>
      <c r="F361" s="297"/>
      <c r="G361" s="67"/>
      <c r="H361" s="67"/>
      <c r="I361" s="67"/>
      <c r="J361" s="67"/>
      <c r="K361" s="67"/>
      <c r="L361" s="67"/>
      <c r="M361" s="67"/>
      <c r="N361" s="131"/>
      <c r="O361" s="229"/>
      <c r="Q361" s="34"/>
      <c r="R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</row>
    <row r="362" spans="1:254" ht="34.5" customHeight="1">
      <c r="A362" s="312" t="s">
        <v>568</v>
      </c>
      <c r="B362" s="256" t="s">
        <v>325</v>
      </c>
      <c r="C362" s="373">
        <v>2000000</v>
      </c>
      <c r="D362" s="97" t="s">
        <v>329</v>
      </c>
      <c r="E362" s="97" t="s">
        <v>567</v>
      </c>
      <c r="F362" s="282" t="s">
        <v>388</v>
      </c>
      <c r="G362" s="123">
        <v>0</v>
      </c>
      <c r="H362" s="123">
        <v>0</v>
      </c>
      <c r="I362" s="358">
        <v>58500</v>
      </c>
      <c r="J362" s="123">
        <v>0</v>
      </c>
      <c r="K362" s="200">
        <v>329500</v>
      </c>
      <c r="L362" s="358">
        <v>0</v>
      </c>
      <c r="M362" s="200">
        <v>329500</v>
      </c>
      <c r="N362" s="160">
        <v>2011</v>
      </c>
      <c r="O362" s="114"/>
      <c r="Q362" s="33"/>
      <c r="Y362" s="35"/>
      <c r="Z362" s="35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</row>
    <row r="363" spans="1:26" ht="34.5" customHeight="1">
      <c r="A363" s="312" t="s">
        <v>568</v>
      </c>
      <c r="B363" s="256" t="s">
        <v>571</v>
      </c>
      <c r="C363" s="383"/>
      <c r="D363" s="97" t="s">
        <v>329</v>
      </c>
      <c r="E363" s="97" t="s">
        <v>570</v>
      </c>
      <c r="F363" s="282" t="s">
        <v>572</v>
      </c>
      <c r="G363" s="123">
        <v>0</v>
      </c>
      <c r="H363" s="123">
        <v>0</v>
      </c>
      <c r="I363" s="384"/>
      <c r="J363" s="123">
        <v>0</v>
      </c>
      <c r="K363" s="200">
        <v>344500</v>
      </c>
      <c r="L363" s="361"/>
      <c r="M363" s="200">
        <v>344500</v>
      </c>
      <c r="N363" s="160">
        <v>2011</v>
      </c>
      <c r="O363" s="114"/>
      <c r="Q363" s="33"/>
      <c r="Y363" s="35"/>
      <c r="Z363" s="35"/>
    </row>
    <row r="364" spans="1:26" ht="34.5" customHeight="1">
      <c r="A364" s="312" t="s">
        <v>344</v>
      </c>
      <c r="B364" s="256" t="s">
        <v>336</v>
      </c>
      <c r="C364" s="383"/>
      <c r="D364" s="97" t="s">
        <v>329</v>
      </c>
      <c r="E364" s="97" t="s">
        <v>191</v>
      </c>
      <c r="F364" s="282" t="s">
        <v>192</v>
      </c>
      <c r="G364" s="123">
        <v>0</v>
      </c>
      <c r="H364" s="123">
        <v>0</v>
      </c>
      <c r="I364" s="384"/>
      <c r="J364" s="123">
        <v>0</v>
      </c>
      <c r="K364" s="200">
        <v>475460</v>
      </c>
      <c r="L364" s="361"/>
      <c r="M364" s="200">
        <v>475460</v>
      </c>
      <c r="N364" s="160">
        <v>2011</v>
      </c>
      <c r="O364" s="114"/>
      <c r="Q364" s="33"/>
      <c r="Y364" s="35"/>
      <c r="Z364" s="35"/>
    </row>
    <row r="365" spans="1:26" ht="34.5" customHeight="1">
      <c r="A365" s="312" t="s">
        <v>344</v>
      </c>
      <c r="B365" s="256" t="s">
        <v>325</v>
      </c>
      <c r="C365" s="383"/>
      <c r="D365" s="97" t="s">
        <v>329</v>
      </c>
      <c r="E365" s="97" t="s">
        <v>193</v>
      </c>
      <c r="F365" s="282" t="s">
        <v>194</v>
      </c>
      <c r="G365" s="123">
        <v>0</v>
      </c>
      <c r="H365" s="123">
        <v>0</v>
      </c>
      <c r="I365" s="384"/>
      <c r="J365" s="123">
        <v>0</v>
      </c>
      <c r="K365" s="200">
        <v>338700</v>
      </c>
      <c r="L365" s="361"/>
      <c r="M365" s="200">
        <v>338700</v>
      </c>
      <c r="N365" s="160">
        <v>2011</v>
      </c>
      <c r="O365" s="114"/>
      <c r="Q365" s="33"/>
      <c r="Y365" s="35"/>
      <c r="Z365" s="35"/>
    </row>
    <row r="366" spans="1:26" ht="34.5" customHeight="1">
      <c r="A366" s="312" t="s">
        <v>312</v>
      </c>
      <c r="B366" s="256" t="s">
        <v>325</v>
      </c>
      <c r="C366" s="383"/>
      <c r="D366" s="97" t="s">
        <v>329</v>
      </c>
      <c r="E366" s="97" t="s">
        <v>220</v>
      </c>
      <c r="F366" s="282" t="s">
        <v>315</v>
      </c>
      <c r="G366" s="123">
        <v>0</v>
      </c>
      <c r="H366" s="123">
        <v>0</v>
      </c>
      <c r="I366" s="384"/>
      <c r="J366" s="123">
        <v>0</v>
      </c>
      <c r="K366" s="200">
        <v>440340</v>
      </c>
      <c r="L366" s="361"/>
      <c r="M366" s="200">
        <v>440340</v>
      </c>
      <c r="N366" s="160">
        <v>2011</v>
      </c>
      <c r="O366" s="114"/>
      <c r="Q366" s="33"/>
      <c r="Y366" s="35"/>
      <c r="Z366" s="35"/>
    </row>
    <row r="367" spans="1:26" ht="34.5" customHeight="1">
      <c r="A367" s="312" t="s">
        <v>312</v>
      </c>
      <c r="B367" s="256" t="s">
        <v>325</v>
      </c>
      <c r="C367" s="383"/>
      <c r="D367" s="97" t="s">
        <v>329</v>
      </c>
      <c r="E367" s="97" t="s">
        <v>221</v>
      </c>
      <c r="F367" s="282" t="s">
        <v>222</v>
      </c>
      <c r="G367" s="123">
        <v>0</v>
      </c>
      <c r="H367" s="123">
        <v>0</v>
      </c>
      <c r="I367" s="359"/>
      <c r="J367" s="123">
        <v>0</v>
      </c>
      <c r="K367" s="200">
        <v>130000</v>
      </c>
      <c r="L367" s="348"/>
      <c r="M367" s="200">
        <v>130000</v>
      </c>
      <c r="N367" s="160">
        <v>2011</v>
      </c>
      <c r="O367" s="114"/>
      <c r="Q367" s="33"/>
      <c r="Y367" s="35"/>
      <c r="Z367" s="35"/>
    </row>
    <row r="368" spans="1:15" ht="19.5" customHeight="1">
      <c r="A368" s="245" t="s">
        <v>3</v>
      </c>
      <c r="B368" s="271"/>
      <c r="C368" s="69">
        <f>C362</f>
        <v>2000000</v>
      </c>
      <c r="D368" s="27"/>
      <c r="E368" s="28"/>
      <c r="F368" s="298"/>
      <c r="G368" s="57">
        <v>0</v>
      </c>
      <c r="H368" s="57">
        <v>0</v>
      </c>
      <c r="I368" s="57">
        <f>I362</f>
        <v>58500</v>
      </c>
      <c r="J368" s="57">
        <v>0</v>
      </c>
      <c r="K368" s="57">
        <f>SUM(K362:K367)</f>
        <v>2058500</v>
      </c>
      <c r="L368" s="57">
        <v>0</v>
      </c>
      <c r="M368" s="57">
        <f>SUM(M362:M367)</f>
        <v>2058500</v>
      </c>
      <c r="N368" s="116"/>
      <c r="O368" s="230"/>
    </row>
    <row r="369" spans="1:14" ht="19.5" customHeight="1">
      <c r="A369" s="251" t="s">
        <v>2</v>
      </c>
      <c r="B369" s="278"/>
      <c r="C369" s="71"/>
      <c r="D369" s="19"/>
      <c r="E369" s="19"/>
      <c r="F369" s="307"/>
      <c r="G369" s="71"/>
      <c r="H369" s="71"/>
      <c r="I369" s="211"/>
      <c r="J369" s="211"/>
      <c r="K369" s="71"/>
      <c r="L369" s="211"/>
      <c r="M369" s="71"/>
      <c r="N369" s="131"/>
    </row>
    <row r="370" spans="1:14" ht="19.5" customHeight="1">
      <c r="A370" s="9" t="s">
        <v>392</v>
      </c>
      <c r="B370" s="265" t="s">
        <v>314</v>
      </c>
      <c r="C370" s="389">
        <v>143523000</v>
      </c>
      <c r="D370" s="16" t="s">
        <v>427</v>
      </c>
      <c r="E370" s="16" t="s">
        <v>494</v>
      </c>
      <c r="F370" s="288" t="s">
        <v>427</v>
      </c>
      <c r="G370" s="41">
        <v>0</v>
      </c>
      <c r="H370" s="41">
        <v>40735000</v>
      </c>
      <c r="I370" s="53">
        <v>0</v>
      </c>
      <c r="J370" s="53">
        <v>7000000</v>
      </c>
      <c r="K370" s="41">
        <v>92938000</v>
      </c>
      <c r="L370" s="53">
        <f>SUM(C370-M372-J370-K370-H370)</f>
        <v>0</v>
      </c>
      <c r="M370" s="41">
        <v>133673000</v>
      </c>
      <c r="N370" s="133">
        <v>2011</v>
      </c>
    </row>
    <row r="371" spans="1:14" ht="19.5" customHeight="1">
      <c r="A371" s="26" t="s">
        <v>447</v>
      </c>
      <c r="B371" s="276"/>
      <c r="C371" s="390"/>
      <c r="D371" s="28"/>
      <c r="E371" s="28"/>
      <c r="F371" s="296"/>
      <c r="G371" s="57">
        <v>0</v>
      </c>
      <c r="H371" s="57">
        <f>H370</f>
        <v>40735000</v>
      </c>
      <c r="I371" s="57">
        <v>0</v>
      </c>
      <c r="J371" s="57">
        <v>7000000</v>
      </c>
      <c r="K371" s="57">
        <f>K370</f>
        <v>92938000</v>
      </c>
      <c r="L371" s="57">
        <f>L370</f>
        <v>0</v>
      </c>
      <c r="M371" s="57">
        <f>M370</f>
        <v>133673000</v>
      </c>
      <c r="N371" s="134"/>
    </row>
    <row r="372" spans="1:254" s="36" customFormat="1" ht="19.5" customHeight="1">
      <c r="A372" s="141" t="s">
        <v>392</v>
      </c>
      <c r="B372" s="264" t="s">
        <v>314</v>
      </c>
      <c r="C372" s="390"/>
      <c r="D372" s="105" t="s">
        <v>359</v>
      </c>
      <c r="E372" s="105" t="s">
        <v>430</v>
      </c>
      <c r="F372" s="240" t="s">
        <v>359</v>
      </c>
      <c r="G372" s="66">
        <v>0</v>
      </c>
      <c r="H372" s="66">
        <v>0</v>
      </c>
      <c r="I372" s="66">
        <v>0</v>
      </c>
      <c r="J372" s="66">
        <v>0</v>
      </c>
      <c r="K372" s="66">
        <v>460000</v>
      </c>
      <c r="L372" s="123">
        <f>SUM(M372-K372-J372-H372)</f>
        <v>2390000</v>
      </c>
      <c r="M372" s="66">
        <v>2850000</v>
      </c>
      <c r="N372" s="144">
        <v>2011</v>
      </c>
      <c r="O372" s="229"/>
      <c r="Q372" s="34"/>
      <c r="R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</row>
    <row r="373" spans="1:15" ht="19.5" customHeight="1">
      <c r="A373" s="245" t="s">
        <v>4</v>
      </c>
      <c r="B373" s="76"/>
      <c r="C373" s="57">
        <v>143523000</v>
      </c>
      <c r="D373" s="28"/>
      <c r="E373" s="28"/>
      <c r="F373" s="75"/>
      <c r="G373" s="57">
        <v>0</v>
      </c>
      <c r="H373" s="57">
        <f>H371+H372</f>
        <v>40735000</v>
      </c>
      <c r="I373" s="57">
        <v>0</v>
      </c>
      <c r="J373" s="57">
        <f>J372+J371</f>
        <v>7000000</v>
      </c>
      <c r="K373" s="57">
        <f>SUM(K372+K371)</f>
        <v>93398000</v>
      </c>
      <c r="L373" s="56">
        <f>SUM(C373-H373-K373-J373)</f>
        <v>2390000</v>
      </c>
      <c r="M373" s="57">
        <f>C373-J373</f>
        <v>136523000</v>
      </c>
      <c r="N373" s="137"/>
      <c r="O373" s="230"/>
    </row>
    <row r="374" spans="1:15" ht="19.5" customHeight="1">
      <c r="A374" s="173" t="s">
        <v>559</v>
      </c>
      <c r="B374" s="89"/>
      <c r="C374" s="212">
        <f>SUM(C113,C121,C135,C141,C159,C170,C175,C209,C223,C255,C326,C227,C338,C347,C350,C355,C360,C368,C373)</f>
        <v>681443000</v>
      </c>
      <c r="D374" s="51"/>
      <c r="E374" s="51"/>
      <c r="F374" s="90"/>
      <c r="G374" s="212">
        <f aca="true" t="shared" si="10" ref="G374:M374">SUM(G113,G121,G135,G141,G159,G170,G175,G209,G223,G255,G326,G227,G338,G347,G350,G355,G360,G368,G373)</f>
        <v>3985742</v>
      </c>
      <c r="H374" s="212">
        <f t="shared" si="10"/>
        <v>43849676</v>
      </c>
      <c r="I374" s="212">
        <f t="shared" si="10"/>
        <v>64519426</v>
      </c>
      <c r="J374" s="212">
        <f t="shared" si="10"/>
        <v>74033961</v>
      </c>
      <c r="K374" s="212">
        <f t="shared" si="10"/>
        <v>608861014</v>
      </c>
      <c r="L374" s="212">
        <f t="shared" si="10"/>
        <v>23803123</v>
      </c>
      <c r="M374" s="212">
        <f t="shared" si="10"/>
        <v>1420296389</v>
      </c>
      <c r="N374" s="174"/>
      <c r="O374" s="230"/>
    </row>
    <row r="375" spans="1:14" ht="17.25" customHeight="1">
      <c r="A375" s="333" t="s">
        <v>74</v>
      </c>
      <c r="B375" s="99"/>
      <c r="C375" s="99"/>
      <c r="D375" s="99"/>
      <c r="E375" s="99"/>
      <c r="F375" s="99"/>
      <c r="G375" s="99"/>
      <c r="H375" s="213"/>
      <c r="I375" s="195"/>
      <c r="J375" s="192"/>
      <c r="K375" s="187"/>
      <c r="L375" s="196"/>
      <c r="M375" s="88"/>
      <c r="N375" s="175"/>
    </row>
    <row r="376" spans="1:14" ht="17.25" customHeight="1">
      <c r="A376" s="333" t="s">
        <v>75</v>
      </c>
      <c r="B376" s="177"/>
      <c r="C376" s="183"/>
      <c r="D376" s="177"/>
      <c r="E376" s="177"/>
      <c r="F376" s="177"/>
      <c r="G376" s="99"/>
      <c r="H376" s="99"/>
      <c r="I376" s="193"/>
      <c r="J376" s="193"/>
      <c r="K376" s="183"/>
      <c r="L376" s="193"/>
      <c r="M376" s="99"/>
      <c r="N376" s="176"/>
    </row>
    <row r="377" spans="1:14" ht="17.25" customHeight="1">
      <c r="A377" s="333" t="s">
        <v>77</v>
      </c>
      <c r="B377" s="177"/>
      <c r="C377" s="183"/>
      <c r="D377" s="177"/>
      <c r="E377" s="177"/>
      <c r="F377" s="177"/>
      <c r="G377" s="99"/>
      <c r="H377" s="1"/>
      <c r="I377" s="194"/>
      <c r="J377" s="194"/>
      <c r="K377" s="191"/>
      <c r="L377" s="194"/>
      <c r="M377" s="1"/>
      <c r="N377" s="138"/>
    </row>
    <row r="378" spans="1:14" ht="17.25" customHeight="1">
      <c r="A378" s="333" t="s">
        <v>495</v>
      </c>
      <c r="B378" s="177"/>
      <c r="C378" s="183"/>
      <c r="D378" s="177"/>
      <c r="E378" s="177"/>
      <c r="F378" s="177"/>
      <c r="G378" s="99"/>
      <c r="H378" s="1"/>
      <c r="I378" s="194"/>
      <c r="J378" s="194"/>
      <c r="K378" s="191"/>
      <c r="L378" s="194"/>
      <c r="M378" s="1"/>
      <c r="N378" s="138"/>
    </row>
    <row r="379" spans="1:14" ht="17.25" customHeight="1">
      <c r="A379" s="333" t="s">
        <v>491</v>
      </c>
      <c r="B379" s="177"/>
      <c r="C379" s="183"/>
      <c r="D379" s="177"/>
      <c r="E379" s="236"/>
      <c r="F379" s="177"/>
      <c r="G379" s="99"/>
      <c r="H379" s="1"/>
      <c r="I379" s="194"/>
      <c r="J379" s="194"/>
      <c r="K379" s="191"/>
      <c r="L379" s="194"/>
      <c r="M379" s="1"/>
      <c r="N379" s="138"/>
    </row>
    <row r="380" spans="1:14" ht="17.25" customHeight="1" thickBot="1">
      <c r="A380" s="334" t="s">
        <v>492</v>
      </c>
      <c r="B380" s="215"/>
      <c r="C380" s="216"/>
      <c r="D380" s="215"/>
      <c r="E380" s="214"/>
      <c r="F380" s="215"/>
      <c r="G380" s="217"/>
      <c r="H380" s="218"/>
      <c r="I380" s="219"/>
      <c r="J380" s="219"/>
      <c r="K380" s="220"/>
      <c r="L380" s="219"/>
      <c r="M380" s="218"/>
      <c r="N380" s="221"/>
    </row>
    <row r="381" spans="1:14" ht="17.25" customHeight="1">
      <c r="A381" s="36"/>
      <c r="B381" s="36"/>
      <c r="C381" s="184"/>
      <c r="D381" s="36"/>
      <c r="E381" s="87"/>
      <c r="F381" s="112"/>
      <c r="G381" s="113"/>
      <c r="H381" s="113"/>
      <c r="I381" s="188"/>
      <c r="J381" s="188"/>
      <c r="K381" s="188"/>
      <c r="L381" s="197"/>
      <c r="M381" s="114"/>
      <c r="N381" s="139"/>
    </row>
    <row r="382" spans="1:14" ht="17.25" customHeight="1">
      <c r="A382" s="36"/>
      <c r="B382" s="36"/>
      <c r="C382" s="184"/>
      <c r="D382" s="36"/>
      <c r="E382" s="87"/>
      <c r="F382" s="112"/>
      <c r="G382" s="113"/>
      <c r="H382" s="113"/>
      <c r="I382" s="188"/>
      <c r="J382" s="188"/>
      <c r="K382" s="188"/>
      <c r="L382" s="197"/>
      <c r="M382" s="114"/>
      <c r="N382" s="139"/>
    </row>
    <row r="383" spans="3:15" s="34" customFormat="1" ht="17.25" customHeight="1">
      <c r="C383" s="185"/>
      <c r="E383" s="85"/>
      <c r="F383" s="148"/>
      <c r="G383" s="149"/>
      <c r="H383" s="149"/>
      <c r="I383" s="189"/>
      <c r="J383" s="189"/>
      <c r="K383" s="189"/>
      <c r="L383" s="198"/>
      <c r="M383" s="150"/>
      <c r="N383" s="151"/>
      <c r="O383" s="229"/>
    </row>
    <row r="384" spans="3:15" s="34" customFormat="1" ht="17.25" customHeight="1">
      <c r="C384" s="185"/>
      <c r="E384" s="85"/>
      <c r="F384" s="148"/>
      <c r="G384" s="149"/>
      <c r="H384" s="149"/>
      <c r="I384" s="189"/>
      <c r="J384" s="189"/>
      <c r="K384" s="189"/>
      <c r="L384" s="198"/>
      <c r="M384" s="150"/>
      <c r="N384" s="151"/>
      <c r="O384" s="229"/>
    </row>
    <row r="385" spans="3:15" s="34" customFormat="1" ht="17.25" customHeight="1">
      <c r="C385" s="185"/>
      <c r="E385" s="85"/>
      <c r="F385" s="148"/>
      <c r="G385" s="149"/>
      <c r="H385" s="149"/>
      <c r="I385" s="189"/>
      <c r="J385" s="189"/>
      <c r="K385" s="189"/>
      <c r="L385" s="198"/>
      <c r="M385" s="152"/>
      <c r="N385" s="153"/>
      <c r="O385" s="229"/>
    </row>
    <row r="386" spans="3:15" s="34" customFormat="1" ht="17.25" customHeight="1">
      <c r="C386" s="185"/>
      <c r="E386" s="85"/>
      <c r="F386" s="148"/>
      <c r="G386" s="149"/>
      <c r="H386" s="149"/>
      <c r="I386" s="189"/>
      <c r="J386" s="189"/>
      <c r="K386" s="189"/>
      <c r="L386" s="198"/>
      <c r="M386" s="152"/>
      <c r="N386" s="153"/>
      <c r="O386" s="229"/>
    </row>
    <row r="387" spans="3:254" s="34" customFormat="1" ht="17.25" customHeight="1">
      <c r="C387" s="185"/>
      <c r="E387" s="85"/>
      <c r="F387" s="148"/>
      <c r="G387" s="149"/>
      <c r="H387" s="149"/>
      <c r="I387" s="189"/>
      <c r="J387" s="189"/>
      <c r="K387" s="189"/>
      <c r="L387" s="198"/>
      <c r="M387" s="150"/>
      <c r="N387" s="151"/>
      <c r="O387" s="229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</row>
    <row r="388" spans="3:254" s="34" customFormat="1" ht="17.25" customHeight="1">
      <c r="C388" s="185"/>
      <c r="E388" s="85"/>
      <c r="F388" s="148"/>
      <c r="G388" s="149"/>
      <c r="H388" s="149"/>
      <c r="I388" s="189"/>
      <c r="J388" s="189"/>
      <c r="K388" s="189"/>
      <c r="L388" s="198"/>
      <c r="M388" s="150"/>
      <c r="N388" s="151"/>
      <c r="O388" s="229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</row>
    <row r="389" spans="3:254" s="34" customFormat="1" ht="17.25" customHeight="1">
      <c r="C389" s="185"/>
      <c r="E389" s="85"/>
      <c r="F389" s="148"/>
      <c r="G389" s="149"/>
      <c r="H389" s="149"/>
      <c r="I389" s="189"/>
      <c r="J389" s="189"/>
      <c r="K389" s="189"/>
      <c r="L389" s="198"/>
      <c r="M389" s="150"/>
      <c r="N389" s="151"/>
      <c r="O389" s="229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</row>
    <row r="390" spans="3:254" s="34" customFormat="1" ht="17.25" customHeight="1">
      <c r="C390" s="185"/>
      <c r="E390" s="85"/>
      <c r="F390" s="148"/>
      <c r="G390" s="149"/>
      <c r="H390" s="149"/>
      <c r="I390" s="189"/>
      <c r="J390" s="189"/>
      <c r="K390" s="189"/>
      <c r="L390" s="198"/>
      <c r="M390" s="150"/>
      <c r="N390" s="154"/>
      <c r="O390" s="229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</row>
    <row r="391" spans="3:254" s="34" customFormat="1" ht="17.25" customHeight="1">
      <c r="C391" s="185"/>
      <c r="E391" s="85"/>
      <c r="F391" s="148"/>
      <c r="G391" s="149"/>
      <c r="H391" s="149"/>
      <c r="I391" s="189"/>
      <c r="J391" s="189"/>
      <c r="K391" s="189"/>
      <c r="L391" s="198"/>
      <c r="M391" s="150"/>
      <c r="N391" s="154"/>
      <c r="O391" s="231"/>
      <c r="Q391" s="108"/>
      <c r="R391" s="108"/>
      <c r="T391" s="108"/>
      <c r="U391" s="108"/>
      <c r="V391" s="108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</row>
    <row r="392" spans="1:22" ht="17.25" customHeight="1">
      <c r="A392" s="36"/>
      <c r="B392" s="36"/>
      <c r="C392" s="184"/>
      <c r="D392" s="36"/>
      <c r="E392" s="87"/>
      <c r="F392" s="112"/>
      <c r="G392" s="113"/>
      <c r="H392" s="113"/>
      <c r="I392" s="188"/>
      <c r="J392" s="188"/>
      <c r="K392" s="188"/>
      <c r="L392" s="197"/>
      <c r="M392" s="222"/>
      <c r="N392" s="223"/>
      <c r="O392" s="231"/>
      <c r="Q392" s="108"/>
      <c r="R392" s="108"/>
      <c r="T392" s="108"/>
      <c r="U392" s="108"/>
      <c r="V392" s="108"/>
    </row>
    <row r="393" spans="1:22" ht="17.25" customHeight="1">
      <c r="A393" s="36"/>
      <c r="B393" s="36"/>
      <c r="C393" s="184"/>
      <c r="D393" s="36"/>
      <c r="E393" s="87"/>
      <c r="F393" s="112"/>
      <c r="G393" s="113"/>
      <c r="H393" s="113"/>
      <c r="I393" s="188"/>
      <c r="J393" s="188"/>
      <c r="K393" s="188"/>
      <c r="L393" s="197"/>
      <c r="M393" s="222"/>
      <c r="N393" s="223"/>
      <c r="O393" s="231"/>
      <c r="Q393" s="108"/>
      <c r="R393" s="108"/>
      <c r="T393" s="108"/>
      <c r="U393" s="108"/>
      <c r="V393" s="108"/>
    </row>
    <row r="394" spans="1:22" ht="17.25" customHeight="1">
      <c r="A394" s="36"/>
      <c r="B394" s="36"/>
      <c r="C394" s="184"/>
      <c r="D394" s="36"/>
      <c r="E394" s="87"/>
      <c r="F394" s="112"/>
      <c r="G394" s="113"/>
      <c r="H394" s="113"/>
      <c r="I394" s="188"/>
      <c r="J394" s="188"/>
      <c r="K394" s="188"/>
      <c r="L394" s="197"/>
      <c r="M394" s="222"/>
      <c r="N394" s="223"/>
      <c r="O394" s="231"/>
      <c r="Q394" s="108"/>
      <c r="R394" s="108"/>
      <c r="T394" s="108"/>
      <c r="U394" s="108"/>
      <c r="V394" s="108"/>
    </row>
    <row r="395" spans="1:22" ht="17.25" customHeight="1">
      <c r="A395" s="36"/>
      <c r="B395" s="36"/>
      <c r="C395" s="184"/>
      <c r="D395" s="36"/>
      <c r="E395" s="87"/>
      <c r="F395" s="112"/>
      <c r="G395" s="113"/>
      <c r="H395" s="113"/>
      <c r="I395" s="188"/>
      <c r="J395" s="188"/>
      <c r="K395" s="188"/>
      <c r="L395" s="197"/>
      <c r="M395" s="222"/>
      <c r="N395" s="223"/>
      <c r="O395" s="231"/>
      <c r="Q395" s="108"/>
      <c r="R395" s="108"/>
      <c r="T395" s="108"/>
      <c r="U395" s="108"/>
      <c r="V395" s="108"/>
    </row>
    <row r="396" spans="1:22" ht="17.25" customHeight="1">
      <c r="A396" s="36"/>
      <c r="B396" s="36"/>
      <c r="C396" s="184"/>
      <c r="D396" s="36"/>
      <c r="E396" s="87"/>
      <c r="F396" s="112"/>
      <c r="G396" s="113"/>
      <c r="H396" s="113"/>
      <c r="I396" s="188"/>
      <c r="J396" s="188"/>
      <c r="K396" s="188"/>
      <c r="L396" s="197"/>
      <c r="M396" s="222"/>
      <c r="N396" s="223"/>
      <c r="O396" s="231"/>
      <c r="Q396" s="108"/>
      <c r="R396" s="108"/>
      <c r="T396" s="108"/>
      <c r="U396" s="108"/>
      <c r="V396" s="108"/>
    </row>
    <row r="397" spans="1:22" ht="17.25" customHeight="1">
      <c r="A397" s="36"/>
      <c r="B397" s="36"/>
      <c r="C397" s="184"/>
      <c r="D397" s="36"/>
      <c r="E397" s="87"/>
      <c r="F397" s="112"/>
      <c r="G397" s="113"/>
      <c r="H397" s="113"/>
      <c r="I397" s="188"/>
      <c r="J397" s="188"/>
      <c r="K397" s="188"/>
      <c r="L397" s="197"/>
      <c r="M397" s="222"/>
      <c r="N397" s="223"/>
      <c r="O397" s="231"/>
      <c r="Q397" s="108"/>
      <c r="R397" s="108"/>
      <c r="T397" s="108"/>
      <c r="U397" s="108"/>
      <c r="V397" s="108"/>
    </row>
    <row r="398" spans="1:22" ht="17.25" customHeight="1">
      <c r="A398" s="36"/>
      <c r="B398" s="36"/>
      <c r="C398" s="184"/>
      <c r="D398" s="36"/>
      <c r="E398" s="87"/>
      <c r="F398" s="112"/>
      <c r="G398" s="113"/>
      <c r="H398" s="113"/>
      <c r="I398" s="188"/>
      <c r="J398" s="188"/>
      <c r="K398" s="188"/>
      <c r="L398" s="197"/>
      <c r="M398" s="222"/>
      <c r="N398" s="223"/>
      <c r="O398" s="231"/>
      <c r="Q398" s="108"/>
      <c r="R398" s="108"/>
      <c r="T398" s="108"/>
      <c r="U398" s="108"/>
      <c r="V398" s="108"/>
    </row>
    <row r="399" spans="1:22" ht="17.25" customHeight="1">
      <c r="A399" s="36"/>
      <c r="B399" s="36"/>
      <c r="C399" s="184"/>
      <c r="D399" s="36"/>
      <c r="E399" s="87"/>
      <c r="F399" s="112"/>
      <c r="G399" s="113"/>
      <c r="H399" s="113"/>
      <c r="I399" s="188"/>
      <c r="J399" s="188"/>
      <c r="K399" s="188"/>
      <c r="L399" s="197"/>
      <c r="M399" s="222"/>
      <c r="N399" s="223"/>
      <c r="O399" s="231"/>
      <c r="Q399" s="108"/>
      <c r="R399" s="108"/>
      <c r="T399" s="108"/>
      <c r="U399" s="108"/>
      <c r="V399" s="108"/>
    </row>
    <row r="400" spans="1:14" ht="17.25" customHeight="1">
      <c r="A400" s="36"/>
      <c r="B400" s="36"/>
      <c r="C400" s="184"/>
      <c r="D400" s="36"/>
      <c r="E400" s="87"/>
      <c r="F400" s="112"/>
      <c r="G400" s="113"/>
      <c r="H400" s="113"/>
      <c r="I400" s="188"/>
      <c r="J400" s="188"/>
      <c r="K400" s="188"/>
      <c r="L400" s="197"/>
      <c r="M400" s="222"/>
      <c r="N400" s="223"/>
    </row>
    <row r="401" spans="1:14" ht="17.25" customHeight="1">
      <c r="A401" s="36"/>
      <c r="B401" s="36"/>
      <c r="C401" s="184"/>
      <c r="D401" s="36"/>
      <c r="E401" s="87"/>
      <c r="F401" s="112"/>
      <c r="G401" s="113"/>
      <c r="H401" s="113"/>
      <c r="I401" s="188"/>
      <c r="J401" s="188"/>
      <c r="K401" s="188"/>
      <c r="L401" s="197"/>
      <c r="M401" s="114"/>
      <c r="N401" s="224"/>
    </row>
    <row r="402" spans="1:14" ht="17.25" customHeight="1">
      <c r="A402" s="36"/>
      <c r="B402" s="36"/>
      <c r="C402" s="184"/>
      <c r="D402" s="36"/>
      <c r="E402" s="87"/>
      <c r="F402" s="112"/>
      <c r="G402" s="113"/>
      <c r="H402" s="113"/>
      <c r="I402" s="188"/>
      <c r="J402" s="188"/>
      <c r="K402" s="188"/>
      <c r="L402" s="197"/>
      <c r="M402" s="114"/>
      <c r="N402" s="224"/>
    </row>
    <row r="403" spans="1:14" ht="17.25" customHeight="1">
      <c r="A403" s="36"/>
      <c r="B403" s="36"/>
      <c r="C403" s="184"/>
      <c r="D403" s="36"/>
      <c r="E403" s="87"/>
      <c r="F403" s="112"/>
      <c r="G403" s="113"/>
      <c r="H403" s="113"/>
      <c r="I403" s="188"/>
      <c r="J403" s="188"/>
      <c r="K403" s="188"/>
      <c r="L403" s="197"/>
      <c r="M403" s="114"/>
      <c r="N403" s="224"/>
    </row>
    <row r="404" spans="1:14" ht="17.25" customHeight="1">
      <c r="A404" s="36"/>
      <c r="B404" s="36"/>
      <c r="C404" s="184"/>
      <c r="D404" s="36"/>
      <c r="E404" s="87"/>
      <c r="F404" s="112"/>
      <c r="G404" s="113"/>
      <c r="H404" s="113"/>
      <c r="I404" s="188"/>
      <c r="J404" s="188"/>
      <c r="K404" s="188"/>
      <c r="L404" s="197"/>
      <c r="M404" s="114"/>
      <c r="N404" s="224"/>
    </row>
    <row r="405" spans="1:14" ht="17.25" customHeight="1">
      <c r="A405" s="36"/>
      <c r="B405" s="36"/>
      <c r="C405" s="184"/>
      <c r="D405" s="36"/>
      <c r="E405" s="87"/>
      <c r="F405" s="112"/>
      <c r="G405" s="113"/>
      <c r="H405" s="113"/>
      <c r="I405" s="188"/>
      <c r="J405" s="188"/>
      <c r="K405" s="188"/>
      <c r="L405" s="197"/>
      <c r="M405" s="114"/>
      <c r="N405" s="224"/>
    </row>
    <row r="406" spans="1:14" ht="17.25" customHeight="1">
      <c r="A406" s="36"/>
      <c r="B406" s="36"/>
      <c r="C406" s="184"/>
      <c r="D406" s="36"/>
      <c r="E406" s="87"/>
      <c r="F406" s="112"/>
      <c r="G406" s="113"/>
      <c r="H406" s="113"/>
      <c r="I406" s="188"/>
      <c r="J406" s="188"/>
      <c r="K406" s="188"/>
      <c r="L406" s="197"/>
      <c r="M406" s="114"/>
      <c r="N406" s="224"/>
    </row>
    <row r="407" spans="1:14" ht="17.25" customHeight="1">
      <c r="A407" s="36"/>
      <c r="B407" s="36"/>
      <c r="C407" s="184"/>
      <c r="D407" s="36"/>
      <c r="E407" s="87"/>
      <c r="F407" s="112"/>
      <c r="G407" s="113"/>
      <c r="H407" s="113"/>
      <c r="I407" s="188"/>
      <c r="J407" s="188"/>
      <c r="K407" s="188"/>
      <c r="L407" s="197"/>
      <c r="M407" s="114"/>
      <c r="N407" s="224"/>
    </row>
    <row r="408" spans="1:14" ht="17.25" customHeight="1">
      <c r="A408" s="36"/>
      <c r="B408" s="36"/>
      <c r="C408" s="184"/>
      <c r="D408" s="36"/>
      <c r="E408" s="87"/>
      <c r="F408" s="112"/>
      <c r="G408" s="113"/>
      <c r="H408" s="113"/>
      <c r="I408" s="188"/>
      <c r="J408" s="188"/>
      <c r="K408" s="188"/>
      <c r="L408" s="197"/>
      <c r="M408" s="114"/>
      <c r="N408" s="224"/>
    </row>
    <row r="409" spans="1:14" ht="17.25" customHeight="1">
      <c r="A409" s="36"/>
      <c r="B409" s="36"/>
      <c r="C409" s="184"/>
      <c r="D409" s="36"/>
      <c r="E409" s="87"/>
      <c r="F409" s="112"/>
      <c r="G409" s="113"/>
      <c r="H409" s="113"/>
      <c r="I409" s="188"/>
      <c r="J409" s="188"/>
      <c r="K409" s="188"/>
      <c r="L409" s="197"/>
      <c r="M409" s="114"/>
      <c r="N409" s="224"/>
    </row>
    <row r="410" spans="1:14" ht="17.25" customHeight="1">
      <c r="A410" s="36"/>
      <c r="B410" s="36"/>
      <c r="C410" s="184"/>
      <c r="D410" s="36"/>
      <c r="E410" s="87"/>
      <c r="F410" s="112"/>
      <c r="G410" s="113"/>
      <c r="H410" s="113"/>
      <c r="I410" s="188"/>
      <c r="J410" s="188"/>
      <c r="K410" s="188"/>
      <c r="L410" s="197"/>
      <c r="M410" s="114"/>
      <c r="N410" s="224"/>
    </row>
    <row r="411" spans="1:14" ht="17.25" customHeight="1">
      <c r="A411" s="36"/>
      <c r="B411" s="36"/>
      <c r="C411" s="184"/>
      <c r="D411" s="36"/>
      <c r="E411" s="87"/>
      <c r="F411" s="112"/>
      <c r="G411" s="113"/>
      <c r="H411" s="113"/>
      <c r="I411" s="188"/>
      <c r="J411" s="188"/>
      <c r="K411" s="188"/>
      <c r="L411" s="197"/>
      <c r="M411" s="114"/>
      <c r="N411" s="224"/>
    </row>
    <row r="412" spans="1:14" ht="17.25" customHeight="1">
      <c r="A412" s="36"/>
      <c r="B412" s="36"/>
      <c r="C412" s="184"/>
      <c r="D412" s="36"/>
      <c r="E412" s="87"/>
      <c r="F412" s="112"/>
      <c r="G412" s="113"/>
      <c r="H412" s="113"/>
      <c r="I412" s="188"/>
      <c r="J412" s="188"/>
      <c r="K412" s="188"/>
      <c r="L412" s="197"/>
      <c r="M412" s="114"/>
      <c r="N412" s="224"/>
    </row>
    <row r="413" spans="1:22" ht="17.25" customHeight="1">
      <c r="A413" s="36"/>
      <c r="B413" s="36"/>
      <c r="C413" s="184"/>
      <c r="D413" s="36"/>
      <c r="E413" s="87"/>
      <c r="F413" s="112"/>
      <c r="G413" s="113"/>
      <c r="H413" s="113"/>
      <c r="I413" s="188"/>
      <c r="J413" s="188"/>
      <c r="K413" s="188"/>
      <c r="L413" s="197"/>
      <c r="M413" s="114"/>
      <c r="N413" s="224"/>
      <c r="O413" s="231"/>
      <c r="Q413" s="108"/>
      <c r="R413" s="108"/>
      <c r="T413" s="108"/>
      <c r="U413" s="108"/>
      <c r="V413" s="108"/>
    </row>
    <row r="414" spans="1:22" ht="17.25" customHeight="1">
      <c r="A414" s="36"/>
      <c r="B414" s="36"/>
      <c r="C414" s="184"/>
      <c r="D414" s="36"/>
      <c r="E414" s="87"/>
      <c r="F414" s="112"/>
      <c r="G414" s="113"/>
      <c r="H414" s="113"/>
      <c r="I414" s="188"/>
      <c r="J414" s="188"/>
      <c r="K414" s="188"/>
      <c r="L414" s="197"/>
      <c r="M414" s="222"/>
      <c r="N414" s="223"/>
      <c r="O414" s="231"/>
      <c r="Q414" s="108"/>
      <c r="R414" s="108"/>
      <c r="T414" s="108"/>
      <c r="U414" s="108"/>
      <c r="V414" s="108"/>
    </row>
    <row r="415" spans="1:22" ht="17.25" customHeight="1">
      <c r="A415" s="36"/>
      <c r="B415" s="36"/>
      <c r="C415" s="184"/>
      <c r="D415" s="36"/>
      <c r="E415" s="87"/>
      <c r="F415" s="112"/>
      <c r="G415" s="113"/>
      <c r="H415" s="113"/>
      <c r="I415" s="188"/>
      <c r="J415" s="188"/>
      <c r="K415" s="188"/>
      <c r="L415" s="197"/>
      <c r="M415" s="222"/>
      <c r="N415" s="223"/>
      <c r="O415" s="231"/>
      <c r="Q415" s="108"/>
      <c r="R415" s="108"/>
      <c r="T415" s="108"/>
      <c r="U415" s="108"/>
      <c r="V415" s="108"/>
    </row>
    <row r="416" spans="1:22" ht="17.25" customHeight="1">
      <c r="A416" s="36"/>
      <c r="B416" s="36"/>
      <c r="C416" s="184"/>
      <c r="D416" s="36"/>
      <c r="E416" s="87"/>
      <c r="F416" s="112"/>
      <c r="G416" s="113"/>
      <c r="H416" s="113"/>
      <c r="I416" s="188"/>
      <c r="J416" s="188"/>
      <c r="K416" s="188"/>
      <c r="L416" s="197"/>
      <c r="M416" s="222"/>
      <c r="N416" s="223"/>
      <c r="O416" s="231"/>
      <c r="Q416" s="108"/>
      <c r="R416" s="108"/>
      <c r="T416" s="108"/>
      <c r="U416" s="108"/>
      <c r="V416" s="108"/>
    </row>
    <row r="417" spans="1:22" ht="17.25" customHeight="1">
      <c r="A417" s="36"/>
      <c r="B417" s="36"/>
      <c r="C417" s="184"/>
      <c r="D417" s="36"/>
      <c r="E417" s="87"/>
      <c r="F417" s="112"/>
      <c r="G417" s="113"/>
      <c r="H417" s="113"/>
      <c r="I417" s="188"/>
      <c r="J417" s="188"/>
      <c r="K417" s="188"/>
      <c r="L417" s="197"/>
      <c r="M417" s="222"/>
      <c r="N417" s="223"/>
      <c r="O417" s="231"/>
      <c r="Q417" s="108"/>
      <c r="R417" s="108"/>
      <c r="T417" s="108"/>
      <c r="U417" s="108"/>
      <c r="V417" s="108"/>
    </row>
    <row r="418" spans="1:22" ht="17.25" customHeight="1">
      <c r="A418" s="36"/>
      <c r="B418" s="36"/>
      <c r="C418" s="184"/>
      <c r="D418" s="36"/>
      <c r="E418" s="87"/>
      <c r="F418" s="112"/>
      <c r="G418" s="113"/>
      <c r="H418" s="113"/>
      <c r="I418" s="188"/>
      <c r="J418" s="188"/>
      <c r="K418" s="188"/>
      <c r="L418" s="197"/>
      <c r="M418" s="222"/>
      <c r="N418" s="223"/>
      <c r="O418" s="231"/>
      <c r="Q418" s="108"/>
      <c r="R418" s="108"/>
      <c r="T418" s="108"/>
      <c r="U418" s="108"/>
      <c r="V418" s="108"/>
    </row>
    <row r="419" spans="1:14" ht="17.25" customHeight="1">
      <c r="A419" s="36"/>
      <c r="B419" s="36"/>
      <c r="C419" s="184"/>
      <c r="D419" s="36"/>
      <c r="E419" s="87"/>
      <c r="F419" s="112"/>
      <c r="G419" s="113"/>
      <c r="H419" s="113"/>
      <c r="I419" s="188"/>
      <c r="J419" s="188"/>
      <c r="K419" s="188"/>
      <c r="L419" s="197"/>
      <c r="M419" s="222"/>
      <c r="N419" s="223"/>
    </row>
    <row r="420" spans="1:14" ht="17.25" customHeight="1">
      <c r="A420" s="36"/>
      <c r="B420" s="36"/>
      <c r="C420" s="184"/>
      <c r="D420" s="36"/>
      <c r="E420" s="87"/>
      <c r="F420" s="112"/>
      <c r="G420" s="113"/>
      <c r="H420" s="113"/>
      <c r="I420" s="188"/>
      <c r="J420" s="188"/>
      <c r="K420" s="188"/>
      <c r="L420" s="197"/>
      <c r="M420" s="114"/>
      <c r="N420" s="224"/>
    </row>
    <row r="421" spans="1:14" ht="17.25" customHeight="1">
      <c r="A421" s="36"/>
      <c r="B421" s="36"/>
      <c r="C421" s="184"/>
      <c r="D421" s="36"/>
      <c r="E421" s="87"/>
      <c r="F421" s="112"/>
      <c r="G421" s="113"/>
      <c r="H421" s="113"/>
      <c r="I421" s="188"/>
      <c r="J421" s="188"/>
      <c r="K421" s="188"/>
      <c r="L421" s="197"/>
      <c r="M421" s="114"/>
      <c r="N421" s="224"/>
    </row>
    <row r="422" spans="1:14" ht="17.25" customHeight="1">
      <c r="A422" s="36"/>
      <c r="B422" s="36"/>
      <c r="C422" s="184"/>
      <c r="D422" s="36"/>
      <c r="E422" s="87"/>
      <c r="F422" s="112"/>
      <c r="G422" s="113"/>
      <c r="H422" s="113"/>
      <c r="I422" s="188"/>
      <c r="J422" s="188"/>
      <c r="K422" s="188"/>
      <c r="L422" s="197"/>
      <c r="M422" s="114"/>
      <c r="N422" s="224"/>
    </row>
    <row r="423" spans="1:14" ht="17.25" customHeight="1">
      <c r="A423" s="36"/>
      <c r="B423" s="36"/>
      <c r="C423" s="184"/>
      <c r="D423" s="36"/>
      <c r="E423" s="87"/>
      <c r="F423" s="112"/>
      <c r="G423" s="113"/>
      <c r="H423" s="113"/>
      <c r="I423" s="188"/>
      <c r="J423" s="188"/>
      <c r="K423" s="188"/>
      <c r="L423" s="197"/>
      <c r="M423" s="114"/>
      <c r="N423" s="224"/>
    </row>
    <row r="424" spans="1:14" ht="17.25" customHeight="1">
      <c r="A424" s="36"/>
      <c r="B424" s="36"/>
      <c r="C424" s="184"/>
      <c r="D424" s="36"/>
      <c r="E424" s="87"/>
      <c r="F424" s="112"/>
      <c r="G424" s="113"/>
      <c r="H424" s="113"/>
      <c r="I424" s="188"/>
      <c r="J424" s="188"/>
      <c r="K424" s="188"/>
      <c r="L424" s="197"/>
      <c r="M424" s="114"/>
      <c r="N424" s="224"/>
    </row>
    <row r="425" spans="1:14" ht="17.25" customHeight="1">
      <c r="A425" s="36"/>
      <c r="B425" s="36"/>
      <c r="C425" s="184"/>
      <c r="D425" s="36"/>
      <c r="E425" s="87"/>
      <c r="F425" s="112"/>
      <c r="G425" s="113"/>
      <c r="H425" s="113"/>
      <c r="I425" s="188"/>
      <c r="J425" s="188"/>
      <c r="K425" s="188"/>
      <c r="L425" s="197"/>
      <c r="M425" s="114"/>
      <c r="N425" s="224"/>
    </row>
    <row r="426" spans="1:14" ht="17.25" customHeight="1">
      <c r="A426" s="36"/>
      <c r="B426" s="36"/>
      <c r="C426" s="184"/>
      <c r="D426" s="36"/>
      <c r="E426" s="87"/>
      <c r="F426" s="112"/>
      <c r="G426" s="113"/>
      <c r="H426" s="113"/>
      <c r="I426" s="188"/>
      <c r="J426" s="188"/>
      <c r="K426" s="188"/>
      <c r="L426" s="197"/>
      <c r="M426" s="114"/>
      <c r="N426" s="224"/>
    </row>
    <row r="427" spans="1:14" ht="17.25" customHeight="1">
      <c r="A427" s="36"/>
      <c r="B427" s="36"/>
      <c r="C427" s="184"/>
      <c r="D427" s="36"/>
      <c r="E427" s="87"/>
      <c r="F427" s="112"/>
      <c r="G427" s="113"/>
      <c r="H427" s="113"/>
      <c r="I427" s="188"/>
      <c r="J427" s="188"/>
      <c r="K427" s="188"/>
      <c r="L427" s="197"/>
      <c r="M427" s="114"/>
      <c r="N427" s="224"/>
    </row>
    <row r="428" spans="1:14" ht="17.25" customHeight="1">
      <c r="A428" s="36"/>
      <c r="B428" s="36"/>
      <c r="C428" s="184"/>
      <c r="D428" s="36"/>
      <c r="E428" s="87"/>
      <c r="F428" s="112"/>
      <c r="G428" s="113"/>
      <c r="H428" s="113"/>
      <c r="I428" s="188"/>
      <c r="J428" s="188"/>
      <c r="K428" s="188"/>
      <c r="L428" s="197"/>
      <c r="M428" s="114"/>
      <c r="N428" s="224"/>
    </row>
    <row r="429" spans="1:14" ht="17.25" customHeight="1">
      <c r="A429" s="36"/>
      <c r="B429" s="36"/>
      <c r="C429" s="184"/>
      <c r="D429" s="36"/>
      <c r="E429" s="87"/>
      <c r="F429" s="112"/>
      <c r="G429" s="113"/>
      <c r="H429" s="113"/>
      <c r="I429" s="188"/>
      <c r="J429" s="188"/>
      <c r="K429" s="188"/>
      <c r="L429" s="197"/>
      <c r="M429" s="114"/>
      <c r="N429" s="224"/>
    </row>
    <row r="430" spans="1:14" ht="17.25" customHeight="1">
      <c r="A430" s="36"/>
      <c r="B430" s="36"/>
      <c r="C430" s="184"/>
      <c r="D430" s="36"/>
      <c r="E430" s="87"/>
      <c r="F430" s="112"/>
      <c r="G430" s="113"/>
      <c r="H430" s="113"/>
      <c r="I430" s="188"/>
      <c r="J430" s="188"/>
      <c r="K430" s="188"/>
      <c r="L430" s="197"/>
      <c r="M430" s="114"/>
      <c r="N430" s="224"/>
    </row>
    <row r="431" spans="1:14" ht="17.25" customHeight="1">
      <c r="A431" s="36"/>
      <c r="B431" s="36"/>
      <c r="C431" s="184"/>
      <c r="D431" s="36"/>
      <c r="E431" s="87"/>
      <c r="F431" s="112"/>
      <c r="G431" s="113"/>
      <c r="H431" s="113"/>
      <c r="I431" s="188"/>
      <c r="J431" s="188"/>
      <c r="K431" s="188"/>
      <c r="L431" s="197"/>
      <c r="M431" s="114"/>
      <c r="N431" s="224"/>
    </row>
    <row r="432" spans="1:14" ht="17.25" customHeight="1">
      <c r="A432" s="36"/>
      <c r="B432" s="36"/>
      <c r="C432" s="184"/>
      <c r="D432" s="36"/>
      <c r="E432" s="87"/>
      <c r="F432" s="112"/>
      <c r="G432" s="113"/>
      <c r="H432" s="113"/>
      <c r="I432" s="188"/>
      <c r="J432" s="188"/>
      <c r="K432" s="188"/>
      <c r="L432" s="197"/>
      <c r="M432" s="114"/>
      <c r="N432" s="224"/>
    </row>
    <row r="433" spans="1:14" ht="17.25" customHeight="1">
      <c r="A433" s="36"/>
      <c r="B433" s="36"/>
      <c r="C433" s="184"/>
      <c r="D433" s="36"/>
      <c r="E433" s="87"/>
      <c r="F433" s="112"/>
      <c r="G433" s="113"/>
      <c r="H433" s="113"/>
      <c r="I433" s="188"/>
      <c r="J433" s="188"/>
      <c r="K433" s="188"/>
      <c r="L433" s="197"/>
      <c r="M433" s="114"/>
      <c r="N433" s="224"/>
    </row>
    <row r="434" spans="1:14" ht="17.25" customHeight="1">
      <c r="A434" s="36"/>
      <c r="B434" s="36"/>
      <c r="C434" s="184"/>
      <c r="D434" s="36"/>
      <c r="E434" s="87"/>
      <c r="F434" s="112"/>
      <c r="G434" s="113"/>
      <c r="H434" s="113"/>
      <c r="I434" s="188"/>
      <c r="J434" s="188"/>
      <c r="K434" s="188"/>
      <c r="L434" s="197"/>
      <c r="M434" s="114"/>
      <c r="N434" s="224"/>
    </row>
    <row r="435" spans="1:14" ht="17.25" customHeight="1">
      <c r="A435" s="36"/>
      <c r="B435" s="36"/>
      <c r="C435" s="184"/>
      <c r="D435" s="36"/>
      <c r="E435" s="87"/>
      <c r="F435" s="112"/>
      <c r="G435" s="113"/>
      <c r="H435" s="113"/>
      <c r="I435" s="188"/>
      <c r="J435" s="188"/>
      <c r="K435" s="188"/>
      <c r="L435" s="197"/>
      <c r="M435" s="114"/>
      <c r="N435" s="224"/>
    </row>
    <row r="436" spans="1:14" ht="17.25" customHeight="1">
      <c r="A436" s="36"/>
      <c r="B436" s="36"/>
      <c r="C436" s="184"/>
      <c r="D436" s="36"/>
      <c r="E436" s="87"/>
      <c r="F436" s="112"/>
      <c r="G436" s="113"/>
      <c r="H436" s="113"/>
      <c r="I436" s="188"/>
      <c r="J436" s="188"/>
      <c r="K436" s="188"/>
      <c r="L436" s="197"/>
      <c r="M436" s="114"/>
      <c r="N436" s="224"/>
    </row>
    <row r="437" spans="1:14" ht="17.25" customHeight="1">
      <c r="A437" s="36"/>
      <c r="B437" s="36"/>
      <c r="C437" s="184"/>
      <c r="D437" s="36"/>
      <c r="E437" s="87"/>
      <c r="F437" s="112"/>
      <c r="G437" s="113"/>
      <c r="H437" s="113"/>
      <c r="I437" s="188"/>
      <c r="J437" s="188"/>
      <c r="K437" s="188"/>
      <c r="L437" s="197"/>
      <c r="M437" s="114"/>
      <c r="N437" s="224"/>
    </row>
    <row r="438" spans="1:14" ht="17.25" customHeight="1">
      <c r="A438" s="36"/>
      <c r="B438" s="36"/>
      <c r="C438" s="184"/>
      <c r="D438" s="36"/>
      <c r="E438" s="87"/>
      <c r="F438" s="112"/>
      <c r="G438" s="113"/>
      <c r="H438" s="113"/>
      <c r="I438" s="188"/>
      <c r="J438" s="188"/>
      <c r="K438" s="188"/>
      <c r="L438" s="197"/>
      <c r="M438" s="114"/>
      <c r="N438" s="224"/>
    </row>
    <row r="439" spans="1:14" ht="17.25" customHeight="1">
      <c r="A439" s="36"/>
      <c r="B439" s="36"/>
      <c r="C439" s="184"/>
      <c r="D439" s="36"/>
      <c r="E439" s="87"/>
      <c r="F439" s="112"/>
      <c r="G439" s="113"/>
      <c r="H439" s="113"/>
      <c r="I439" s="188"/>
      <c r="J439" s="188"/>
      <c r="K439" s="188"/>
      <c r="L439" s="197"/>
      <c r="M439" s="114"/>
      <c r="N439" s="224"/>
    </row>
    <row r="440" spans="1:14" ht="17.25" customHeight="1">
      <c r="A440" s="36"/>
      <c r="B440" s="36"/>
      <c r="C440" s="184"/>
      <c r="D440" s="36"/>
      <c r="E440" s="87"/>
      <c r="F440" s="112"/>
      <c r="G440" s="113"/>
      <c r="H440" s="113"/>
      <c r="I440" s="188"/>
      <c r="J440" s="188"/>
      <c r="K440" s="188"/>
      <c r="L440" s="197"/>
      <c r="M440" s="114"/>
      <c r="N440" s="224"/>
    </row>
    <row r="441" spans="1:14" ht="17.25" customHeight="1">
      <c r="A441" s="36"/>
      <c r="B441" s="36"/>
      <c r="C441" s="184"/>
      <c r="D441" s="36"/>
      <c r="E441" s="87"/>
      <c r="F441" s="112"/>
      <c r="G441" s="113"/>
      <c r="H441" s="113"/>
      <c r="I441" s="188"/>
      <c r="J441" s="188"/>
      <c r="K441" s="188"/>
      <c r="L441" s="197"/>
      <c r="M441" s="114"/>
      <c r="N441" s="224"/>
    </row>
    <row r="442" spans="1:14" ht="17.25" customHeight="1">
      <c r="A442" s="36"/>
      <c r="B442" s="36"/>
      <c r="C442" s="184"/>
      <c r="D442" s="36"/>
      <c r="E442" s="87"/>
      <c r="F442" s="112"/>
      <c r="G442" s="113"/>
      <c r="H442" s="113"/>
      <c r="I442" s="188"/>
      <c r="J442" s="188"/>
      <c r="K442" s="188"/>
      <c r="L442" s="197"/>
      <c r="M442" s="114"/>
      <c r="N442" s="224"/>
    </row>
    <row r="443" spans="1:14" ht="17.25" customHeight="1">
      <c r="A443" s="36"/>
      <c r="B443" s="36"/>
      <c r="C443" s="184"/>
      <c r="D443" s="36"/>
      <c r="E443" s="87"/>
      <c r="F443" s="112"/>
      <c r="G443" s="113"/>
      <c r="H443" s="113"/>
      <c r="I443" s="188"/>
      <c r="J443" s="188"/>
      <c r="K443" s="188"/>
      <c r="L443" s="197"/>
      <c r="M443" s="114"/>
      <c r="N443" s="224"/>
    </row>
    <row r="444" spans="1:14" ht="17.25" customHeight="1">
      <c r="A444" s="36"/>
      <c r="B444" s="36"/>
      <c r="C444" s="184"/>
      <c r="D444" s="36"/>
      <c r="E444" s="87"/>
      <c r="F444" s="112"/>
      <c r="G444" s="113"/>
      <c r="H444" s="113"/>
      <c r="I444" s="188"/>
      <c r="J444" s="188"/>
      <c r="K444" s="188"/>
      <c r="L444" s="197"/>
      <c r="M444" s="114"/>
      <c r="N444" s="224"/>
    </row>
    <row r="445" spans="1:14" ht="17.25" customHeight="1">
      <c r="A445" s="36"/>
      <c r="B445" s="36"/>
      <c r="C445" s="184"/>
      <c r="D445" s="36"/>
      <c r="E445" s="87"/>
      <c r="F445" s="112"/>
      <c r="G445" s="113"/>
      <c r="H445" s="113"/>
      <c r="I445" s="188"/>
      <c r="J445" s="188"/>
      <c r="K445" s="188"/>
      <c r="L445" s="197"/>
      <c r="M445" s="114"/>
      <c r="N445" s="224"/>
    </row>
    <row r="446" spans="1:14" ht="17.25" customHeight="1">
      <c r="A446" s="36"/>
      <c r="B446" s="36"/>
      <c r="C446" s="184"/>
      <c r="D446" s="36"/>
      <c r="E446" s="87"/>
      <c r="F446" s="112"/>
      <c r="G446" s="113"/>
      <c r="H446" s="113"/>
      <c r="I446" s="188"/>
      <c r="J446" s="188"/>
      <c r="K446" s="188"/>
      <c r="L446" s="197"/>
      <c r="M446" s="114"/>
      <c r="N446" s="224"/>
    </row>
    <row r="447" spans="1:14" ht="17.25" customHeight="1">
      <c r="A447" s="36"/>
      <c r="B447" s="36"/>
      <c r="C447" s="184"/>
      <c r="D447" s="36"/>
      <c r="E447" s="87"/>
      <c r="F447" s="112"/>
      <c r="G447" s="113"/>
      <c r="H447" s="113"/>
      <c r="I447" s="188"/>
      <c r="J447" s="188"/>
      <c r="K447" s="188"/>
      <c r="L447" s="197"/>
      <c r="M447" s="114"/>
      <c r="N447" s="224"/>
    </row>
    <row r="448" spans="1:14" ht="17.25" customHeight="1">
      <c r="A448" s="36"/>
      <c r="B448" s="36"/>
      <c r="C448" s="184"/>
      <c r="D448" s="36"/>
      <c r="E448" s="87"/>
      <c r="F448" s="112"/>
      <c r="G448" s="113"/>
      <c r="H448" s="113"/>
      <c r="I448" s="188"/>
      <c r="J448" s="188"/>
      <c r="K448" s="188"/>
      <c r="L448" s="197"/>
      <c r="M448" s="114"/>
      <c r="N448" s="224"/>
    </row>
    <row r="449" spans="1:14" ht="17.25" customHeight="1">
      <c r="A449" s="36"/>
      <c r="B449" s="36"/>
      <c r="C449" s="184"/>
      <c r="D449" s="36"/>
      <c r="E449" s="87"/>
      <c r="F449" s="112"/>
      <c r="G449" s="113"/>
      <c r="H449" s="113"/>
      <c r="I449" s="188"/>
      <c r="J449" s="188"/>
      <c r="K449" s="188"/>
      <c r="L449" s="197"/>
      <c r="M449" s="114"/>
      <c r="N449" s="224"/>
    </row>
    <row r="450" spans="1:14" ht="17.25" customHeight="1">
      <c r="A450" s="36"/>
      <c r="B450" s="36"/>
      <c r="C450" s="184"/>
      <c r="D450" s="36"/>
      <c r="E450" s="87"/>
      <c r="F450" s="112"/>
      <c r="G450" s="113"/>
      <c r="H450" s="113"/>
      <c r="I450" s="188"/>
      <c r="J450" s="188"/>
      <c r="K450" s="188"/>
      <c r="L450" s="197"/>
      <c r="M450" s="114"/>
      <c r="N450" s="224"/>
    </row>
    <row r="451" spans="1:14" ht="17.25" customHeight="1">
      <c r="A451" s="36"/>
      <c r="B451" s="36"/>
      <c r="C451" s="184"/>
      <c r="D451" s="36"/>
      <c r="E451" s="87"/>
      <c r="F451" s="112"/>
      <c r="G451" s="113"/>
      <c r="H451" s="113"/>
      <c r="I451" s="188"/>
      <c r="J451" s="188"/>
      <c r="K451" s="188"/>
      <c r="L451" s="197"/>
      <c r="M451" s="114"/>
      <c r="N451" s="224"/>
    </row>
    <row r="452" spans="1:14" ht="17.25" customHeight="1">
      <c r="A452" s="36"/>
      <c r="B452" s="36"/>
      <c r="C452" s="184"/>
      <c r="D452" s="36"/>
      <c r="E452" s="87"/>
      <c r="F452" s="112"/>
      <c r="G452" s="113"/>
      <c r="H452" s="113"/>
      <c r="I452" s="188"/>
      <c r="J452" s="188"/>
      <c r="K452" s="188"/>
      <c r="L452" s="197"/>
      <c r="M452" s="114"/>
      <c r="N452" s="224"/>
    </row>
    <row r="453" spans="1:14" ht="17.25" customHeight="1">
      <c r="A453" s="36"/>
      <c r="B453" s="36"/>
      <c r="C453" s="184"/>
      <c r="D453" s="36"/>
      <c r="E453" s="87"/>
      <c r="F453" s="112"/>
      <c r="G453" s="113"/>
      <c r="H453" s="113"/>
      <c r="I453" s="188"/>
      <c r="J453" s="188"/>
      <c r="K453" s="188"/>
      <c r="L453" s="197"/>
      <c r="M453" s="114"/>
      <c r="N453" s="224"/>
    </row>
    <row r="454" spans="1:14" ht="17.25" customHeight="1">
      <c r="A454" s="36"/>
      <c r="B454" s="36"/>
      <c r="C454" s="184"/>
      <c r="D454" s="36"/>
      <c r="E454" s="87"/>
      <c r="F454" s="112"/>
      <c r="G454" s="113"/>
      <c r="H454" s="113"/>
      <c r="I454" s="188"/>
      <c r="J454" s="188"/>
      <c r="K454" s="188"/>
      <c r="L454" s="197"/>
      <c r="M454" s="114"/>
      <c r="N454" s="224"/>
    </row>
    <row r="455" spans="1:14" ht="17.25" customHeight="1">
      <c r="A455" s="36"/>
      <c r="B455" s="36"/>
      <c r="C455" s="184"/>
      <c r="D455" s="36"/>
      <c r="E455" s="87"/>
      <c r="F455" s="112"/>
      <c r="G455" s="113"/>
      <c r="H455" s="113"/>
      <c r="I455" s="188"/>
      <c r="J455" s="188"/>
      <c r="K455" s="188"/>
      <c r="L455" s="197"/>
      <c r="M455" s="114"/>
      <c r="N455" s="224"/>
    </row>
    <row r="456" spans="1:14" ht="17.25" customHeight="1">
      <c r="A456" s="36"/>
      <c r="B456" s="36"/>
      <c r="C456" s="184"/>
      <c r="D456" s="36"/>
      <c r="E456" s="87"/>
      <c r="F456" s="112"/>
      <c r="G456" s="113"/>
      <c r="H456" s="113"/>
      <c r="I456" s="188"/>
      <c r="J456" s="188"/>
      <c r="K456" s="188"/>
      <c r="L456" s="197"/>
      <c r="M456" s="114"/>
      <c r="N456" s="224"/>
    </row>
    <row r="457" spans="1:14" ht="17.25" customHeight="1">
      <c r="A457" s="36"/>
      <c r="B457" s="36"/>
      <c r="C457" s="184"/>
      <c r="D457" s="36"/>
      <c r="E457" s="87"/>
      <c r="F457" s="112"/>
      <c r="G457" s="113"/>
      <c r="H457" s="113"/>
      <c r="I457" s="188"/>
      <c r="J457" s="188"/>
      <c r="K457" s="188"/>
      <c r="L457" s="197"/>
      <c r="M457" s="114"/>
      <c r="N457" s="224"/>
    </row>
    <row r="458" spans="1:14" ht="17.25" customHeight="1">
      <c r="A458" s="36"/>
      <c r="B458" s="36"/>
      <c r="C458" s="184"/>
      <c r="D458" s="36"/>
      <c r="E458" s="87"/>
      <c r="F458" s="112"/>
      <c r="G458" s="113"/>
      <c r="H458" s="113"/>
      <c r="I458" s="188"/>
      <c r="J458" s="188"/>
      <c r="K458" s="188"/>
      <c r="L458" s="197"/>
      <c r="M458" s="114"/>
      <c r="N458" s="224"/>
    </row>
    <row r="459" spans="1:14" ht="17.25" customHeight="1">
      <c r="A459" s="36"/>
      <c r="B459" s="36"/>
      <c r="C459" s="184"/>
      <c r="D459" s="36"/>
      <c r="E459" s="87"/>
      <c r="F459" s="112"/>
      <c r="G459" s="113"/>
      <c r="H459" s="113"/>
      <c r="I459" s="188"/>
      <c r="J459" s="188"/>
      <c r="K459" s="188"/>
      <c r="L459" s="197"/>
      <c r="M459" s="114"/>
      <c r="N459" s="224"/>
    </row>
    <row r="460" spans="1:14" ht="17.25" customHeight="1">
      <c r="A460" s="36"/>
      <c r="B460" s="36"/>
      <c r="C460" s="184"/>
      <c r="D460" s="36"/>
      <c r="E460" s="87"/>
      <c r="F460" s="112"/>
      <c r="G460" s="113"/>
      <c r="H460" s="113"/>
      <c r="I460" s="188"/>
      <c r="J460" s="188"/>
      <c r="K460" s="188"/>
      <c r="L460" s="197"/>
      <c r="M460" s="114"/>
      <c r="N460" s="224"/>
    </row>
    <row r="461" spans="1:14" ht="17.25" customHeight="1">
      <c r="A461" s="36"/>
      <c r="B461" s="36"/>
      <c r="C461" s="184"/>
      <c r="D461" s="36"/>
      <c r="E461" s="87"/>
      <c r="F461" s="112"/>
      <c r="G461" s="113"/>
      <c r="H461" s="113"/>
      <c r="I461" s="188"/>
      <c r="J461" s="188"/>
      <c r="K461" s="188"/>
      <c r="L461" s="197"/>
      <c r="M461" s="114"/>
      <c r="N461" s="224"/>
    </row>
    <row r="462" spans="1:14" ht="17.25" customHeight="1">
      <c r="A462" s="36"/>
      <c r="B462" s="36"/>
      <c r="C462" s="184"/>
      <c r="D462" s="36"/>
      <c r="E462" s="87"/>
      <c r="F462" s="112"/>
      <c r="G462" s="113"/>
      <c r="H462" s="113"/>
      <c r="I462" s="188"/>
      <c r="J462" s="188"/>
      <c r="K462" s="188"/>
      <c r="L462" s="197"/>
      <c r="M462" s="114"/>
      <c r="N462" s="224"/>
    </row>
    <row r="463" spans="1:14" ht="17.25" customHeight="1">
      <c r="A463" s="36"/>
      <c r="B463" s="36"/>
      <c r="C463" s="184"/>
      <c r="D463" s="36"/>
      <c r="E463" s="87"/>
      <c r="F463" s="112"/>
      <c r="G463" s="113"/>
      <c r="H463" s="113"/>
      <c r="I463" s="188"/>
      <c r="J463" s="188"/>
      <c r="K463" s="188"/>
      <c r="L463" s="197"/>
      <c r="M463" s="114"/>
      <c r="N463" s="224"/>
    </row>
    <row r="464" spans="1:14" ht="17.25" customHeight="1">
      <c r="A464" s="36"/>
      <c r="B464" s="36"/>
      <c r="C464" s="184"/>
      <c r="D464" s="36"/>
      <c r="E464" s="87"/>
      <c r="F464" s="112"/>
      <c r="G464" s="113"/>
      <c r="H464" s="113"/>
      <c r="I464" s="188"/>
      <c r="J464" s="188"/>
      <c r="K464" s="188"/>
      <c r="L464" s="197"/>
      <c r="M464" s="114"/>
      <c r="N464" s="224"/>
    </row>
    <row r="465" spans="1:14" ht="17.25" customHeight="1">
      <c r="A465" s="36"/>
      <c r="B465" s="36"/>
      <c r="C465" s="184"/>
      <c r="D465" s="36"/>
      <c r="E465" s="87"/>
      <c r="F465" s="112"/>
      <c r="G465" s="113"/>
      <c r="H465" s="113"/>
      <c r="I465" s="188"/>
      <c r="J465" s="188"/>
      <c r="K465" s="188"/>
      <c r="L465" s="197"/>
      <c r="M465" s="114"/>
      <c r="N465" s="224"/>
    </row>
    <row r="466" spans="1:14" ht="17.25" customHeight="1">
      <c r="A466" s="36"/>
      <c r="B466" s="36"/>
      <c r="C466" s="184"/>
      <c r="D466" s="36"/>
      <c r="E466" s="87"/>
      <c r="F466" s="112"/>
      <c r="G466" s="113"/>
      <c r="H466" s="113"/>
      <c r="I466" s="188"/>
      <c r="J466" s="188"/>
      <c r="K466" s="188"/>
      <c r="L466" s="197"/>
      <c r="M466" s="114"/>
      <c r="N466" s="224"/>
    </row>
    <row r="467" spans="1:14" ht="17.25" customHeight="1">
      <c r="A467" s="36"/>
      <c r="B467" s="36"/>
      <c r="C467" s="184"/>
      <c r="D467" s="36"/>
      <c r="E467" s="87"/>
      <c r="F467" s="112"/>
      <c r="G467" s="113"/>
      <c r="H467" s="113"/>
      <c r="I467" s="188"/>
      <c r="J467" s="188"/>
      <c r="K467" s="188"/>
      <c r="L467" s="197"/>
      <c r="M467" s="114"/>
      <c r="N467" s="224"/>
    </row>
    <row r="468" spans="1:14" ht="17.25" customHeight="1">
      <c r="A468" s="36"/>
      <c r="B468" s="36"/>
      <c r="C468" s="184"/>
      <c r="D468" s="36"/>
      <c r="E468" s="87"/>
      <c r="F468" s="112"/>
      <c r="G468" s="113"/>
      <c r="H468" s="113"/>
      <c r="I468" s="188"/>
      <c r="J468" s="188"/>
      <c r="K468" s="188"/>
      <c r="L468" s="197"/>
      <c r="M468" s="114"/>
      <c r="N468" s="224"/>
    </row>
    <row r="469" spans="1:14" ht="17.25" customHeight="1">
      <c r="A469" s="36"/>
      <c r="B469" s="36"/>
      <c r="C469" s="184"/>
      <c r="D469" s="36"/>
      <c r="E469" s="87"/>
      <c r="F469" s="112"/>
      <c r="G469" s="113"/>
      <c r="H469" s="113"/>
      <c r="I469" s="188"/>
      <c r="J469" s="188"/>
      <c r="K469" s="188"/>
      <c r="L469" s="197"/>
      <c r="M469" s="114"/>
      <c r="N469" s="224"/>
    </row>
    <row r="470" spans="1:14" ht="17.25" customHeight="1">
      <c r="A470" s="36"/>
      <c r="B470" s="36"/>
      <c r="C470" s="184"/>
      <c r="D470" s="36"/>
      <c r="E470" s="87"/>
      <c r="F470" s="112"/>
      <c r="G470" s="113"/>
      <c r="H470" s="113"/>
      <c r="I470" s="188"/>
      <c r="J470" s="188"/>
      <c r="K470" s="188"/>
      <c r="L470" s="197"/>
      <c r="M470" s="114"/>
      <c r="N470" s="224"/>
    </row>
    <row r="471" spans="1:14" ht="17.25" customHeight="1">
      <c r="A471" s="36"/>
      <c r="B471" s="36"/>
      <c r="C471" s="184"/>
      <c r="D471" s="36"/>
      <c r="E471" s="87"/>
      <c r="F471" s="112"/>
      <c r="G471" s="113"/>
      <c r="H471" s="113"/>
      <c r="I471" s="188"/>
      <c r="J471" s="188"/>
      <c r="K471" s="188"/>
      <c r="L471" s="197"/>
      <c r="M471" s="114"/>
      <c r="N471" s="224"/>
    </row>
    <row r="472" spans="1:14" ht="17.25" customHeight="1">
      <c r="A472" s="36"/>
      <c r="B472" s="36"/>
      <c r="C472" s="184"/>
      <c r="D472" s="36"/>
      <c r="E472" s="87"/>
      <c r="F472" s="112"/>
      <c r="G472" s="113"/>
      <c r="H472" s="113"/>
      <c r="I472" s="188"/>
      <c r="J472" s="188"/>
      <c r="K472" s="188"/>
      <c r="L472" s="197"/>
      <c r="M472" s="114"/>
      <c r="N472" s="224"/>
    </row>
    <row r="473" spans="1:14" ht="17.25" customHeight="1">
      <c r="A473" s="36"/>
      <c r="B473" s="36"/>
      <c r="C473" s="184"/>
      <c r="D473" s="36"/>
      <c r="E473" s="87"/>
      <c r="F473" s="112"/>
      <c r="G473" s="113"/>
      <c r="H473" s="113"/>
      <c r="I473" s="188"/>
      <c r="J473" s="188"/>
      <c r="K473" s="188"/>
      <c r="L473" s="197"/>
      <c r="M473" s="114"/>
      <c r="N473" s="224"/>
    </row>
    <row r="474" spans="1:14" ht="17.25" customHeight="1">
      <c r="A474" s="36"/>
      <c r="B474" s="36"/>
      <c r="C474" s="184"/>
      <c r="D474" s="36"/>
      <c r="E474" s="87"/>
      <c r="F474" s="112"/>
      <c r="G474" s="113"/>
      <c r="H474" s="113"/>
      <c r="I474" s="188"/>
      <c r="J474" s="188"/>
      <c r="K474" s="188"/>
      <c r="L474" s="197"/>
      <c r="M474" s="114"/>
      <c r="N474" s="224"/>
    </row>
    <row r="475" spans="1:14" ht="17.25" customHeight="1">
      <c r="A475" s="36"/>
      <c r="B475" s="36"/>
      <c r="C475" s="184"/>
      <c r="D475" s="36"/>
      <c r="E475" s="87"/>
      <c r="F475" s="112"/>
      <c r="G475" s="113"/>
      <c r="H475" s="113"/>
      <c r="I475" s="188"/>
      <c r="J475" s="188"/>
      <c r="K475" s="188"/>
      <c r="L475" s="197"/>
      <c r="M475" s="114"/>
      <c r="N475" s="224"/>
    </row>
    <row r="476" spans="1:14" ht="17.25" customHeight="1">
      <c r="A476" s="36"/>
      <c r="B476" s="36"/>
      <c r="C476" s="184"/>
      <c r="D476" s="36"/>
      <c r="E476" s="87"/>
      <c r="F476" s="112"/>
      <c r="G476" s="113"/>
      <c r="H476" s="113"/>
      <c r="I476" s="188"/>
      <c r="J476" s="188"/>
      <c r="K476" s="188"/>
      <c r="L476" s="197"/>
      <c r="M476" s="114"/>
      <c r="N476" s="224"/>
    </row>
    <row r="477" spans="1:14" ht="17.25" customHeight="1">
      <c r="A477" s="36"/>
      <c r="B477" s="36"/>
      <c r="C477" s="184"/>
      <c r="D477" s="36"/>
      <c r="E477" s="87"/>
      <c r="F477" s="112"/>
      <c r="G477" s="113"/>
      <c r="H477" s="113"/>
      <c r="I477" s="188"/>
      <c r="J477" s="188"/>
      <c r="K477" s="188"/>
      <c r="L477" s="197"/>
      <c r="M477" s="114"/>
      <c r="N477" s="224"/>
    </row>
    <row r="478" spans="1:14" ht="17.25" customHeight="1">
      <c r="A478" s="36"/>
      <c r="B478" s="36"/>
      <c r="C478" s="184"/>
      <c r="D478" s="36"/>
      <c r="E478" s="87"/>
      <c r="F478" s="112"/>
      <c r="G478" s="113"/>
      <c r="H478" s="113"/>
      <c r="I478" s="188"/>
      <c r="J478" s="188"/>
      <c r="K478" s="188"/>
      <c r="L478" s="197"/>
      <c r="M478" s="114"/>
      <c r="N478" s="224"/>
    </row>
    <row r="479" spans="1:14" ht="17.25" customHeight="1">
      <c r="A479" s="36"/>
      <c r="B479" s="36"/>
      <c r="C479" s="184"/>
      <c r="D479" s="36"/>
      <c r="E479" s="87"/>
      <c r="F479" s="112"/>
      <c r="G479" s="113"/>
      <c r="H479" s="113"/>
      <c r="I479" s="188"/>
      <c r="J479" s="188"/>
      <c r="K479" s="188"/>
      <c r="L479" s="197"/>
      <c r="M479" s="114"/>
      <c r="N479" s="224"/>
    </row>
    <row r="480" spans="1:14" ht="17.25" customHeight="1">
      <c r="A480" s="36"/>
      <c r="B480" s="36"/>
      <c r="C480" s="184"/>
      <c r="D480" s="36"/>
      <c r="E480" s="87"/>
      <c r="F480" s="112"/>
      <c r="G480" s="113"/>
      <c r="H480" s="113"/>
      <c r="I480" s="188"/>
      <c r="J480" s="188"/>
      <c r="K480" s="188"/>
      <c r="L480" s="197"/>
      <c r="M480" s="114"/>
      <c r="N480" s="224"/>
    </row>
    <row r="481" spans="1:14" ht="17.25" customHeight="1">
      <c r="A481" s="36"/>
      <c r="B481" s="36"/>
      <c r="C481" s="184"/>
      <c r="D481" s="36"/>
      <c r="E481" s="87"/>
      <c r="F481" s="112"/>
      <c r="G481" s="113"/>
      <c r="H481" s="113"/>
      <c r="I481" s="188"/>
      <c r="J481" s="188"/>
      <c r="K481" s="188"/>
      <c r="L481" s="197"/>
      <c r="M481" s="114"/>
      <c r="N481" s="224"/>
    </row>
    <row r="482" spans="1:14" ht="17.25" customHeight="1">
      <c r="A482" s="36"/>
      <c r="B482" s="36"/>
      <c r="C482" s="184"/>
      <c r="D482" s="36"/>
      <c r="E482" s="87"/>
      <c r="F482" s="112"/>
      <c r="G482" s="113"/>
      <c r="H482" s="113"/>
      <c r="I482" s="188"/>
      <c r="J482" s="188"/>
      <c r="K482" s="188"/>
      <c r="L482" s="197"/>
      <c r="M482" s="114"/>
      <c r="N482" s="224"/>
    </row>
    <row r="483" spans="1:14" ht="17.25" customHeight="1">
      <c r="A483" s="36"/>
      <c r="B483" s="36"/>
      <c r="C483" s="184"/>
      <c r="D483" s="36"/>
      <c r="E483" s="87"/>
      <c r="F483" s="112"/>
      <c r="G483" s="113"/>
      <c r="H483" s="113"/>
      <c r="I483" s="188"/>
      <c r="J483" s="188"/>
      <c r="K483" s="188"/>
      <c r="L483" s="197"/>
      <c r="M483" s="114"/>
      <c r="N483" s="224"/>
    </row>
    <row r="484" spans="1:14" ht="17.25" customHeight="1">
      <c r="A484" s="36"/>
      <c r="B484" s="36"/>
      <c r="C484" s="184"/>
      <c r="D484" s="36"/>
      <c r="E484" s="87"/>
      <c r="F484" s="112"/>
      <c r="G484" s="113"/>
      <c r="H484" s="113"/>
      <c r="I484" s="188"/>
      <c r="J484" s="188"/>
      <c r="K484" s="188"/>
      <c r="L484" s="197"/>
      <c r="M484" s="114"/>
      <c r="N484" s="224"/>
    </row>
    <row r="485" spans="1:14" ht="17.25" customHeight="1">
      <c r="A485" s="36"/>
      <c r="B485" s="36"/>
      <c r="C485" s="184"/>
      <c r="D485" s="36"/>
      <c r="E485" s="87"/>
      <c r="F485" s="112"/>
      <c r="G485" s="113"/>
      <c r="H485" s="113"/>
      <c r="I485" s="188"/>
      <c r="J485" s="188"/>
      <c r="K485" s="188"/>
      <c r="L485" s="197"/>
      <c r="M485" s="114"/>
      <c r="N485" s="224"/>
    </row>
    <row r="486" spans="1:14" ht="17.25" customHeight="1">
      <c r="A486" s="36"/>
      <c r="B486" s="36"/>
      <c r="C486" s="184"/>
      <c r="D486" s="36"/>
      <c r="E486" s="87"/>
      <c r="F486" s="112"/>
      <c r="G486" s="113"/>
      <c r="H486" s="113"/>
      <c r="I486" s="188"/>
      <c r="J486" s="188"/>
      <c r="K486" s="188"/>
      <c r="L486" s="197"/>
      <c r="M486" s="114"/>
      <c r="N486" s="224"/>
    </row>
    <row r="487" spans="1:14" ht="17.25" customHeight="1">
      <c r="A487" s="36"/>
      <c r="B487" s="36"/>
      <c r="C487" s="184"/>
      <c r="D487" s="36"/>
      <c r="E487" s="87"/>
      <c r="F487" s="112"/>
      <c r="G487" s="113"/>
      <c r="H487" s="113"/>
      <c r="I487" s="188"/>
      <c r="J487" s="188"/>
      <c r="K487" s="188"/>
      <c r="L487" s="197"/>
      <c r="M487" s="114"/>
      <c r="N487" s="224"/>
    </row>
    <row r="488" spans="1:14" ht="17.25" customHeight="1">
      <c r="A488" s="36"/>
      <c r="B488" s="36"/>
      <c r="C488" s="184"/>
      <c r="D488" s="36"/>
      <c r="E488" s="87"/>
      <c r="F488" s="112"/>
      <c r="G488" s="113"/>
      <c r="H488" s="113"/>
      <c r="I488" s="188"/>
      <c r="J488" s="188"/>
      <c r="K488" s="188"/>
      <c r="L488" s="197"/>
      <c r="M488" s="114"/>
      <c r="N488" s="224"/>
    </row>
    <row r="489" spans="1:14" ht="17.25" customHeight="1">
      <c r="A489" s="36"/>
      <c r="B489" s="36"/>
      <c r="C489" s="184"/>
      <c r="D489" s="36"/>
      <c r="E489" s="87"/>
      <c r="F489" s="112"/>
      <c r="G489" s="113"/>
      <c r="H489" s="113"/>
      <c r="I489" s="188"/>
      <c r="J489" s="188"/>
      <c r="K489" s="188"/>
      <c r="L489" s="197"/>
      <c r="M489" s="114"/>
      <c r="N489" s="224"/>
    </row>
    <row r="490" spans="1:14" ht="17.25" customHeight="1">
      <c r="A490" s="36"/>
      <c r="B490" s="36"/>
      <c r="C490" s="184"/>
      <c r="D490" s="36"/>
      <c r="E490" s="87"/>
      <c r="F490" s="112"/>
      <c r="G490" s="113"/>
      <c r="H490" s="113"/>
      <c r="I490" s="188"/>
      <c r="J490" s="188"/>
      <c r="K490" s="188"/>
      <c r="L490" s="197"/>
      <c r="M490" s="114"/>
      <c r="N490" s="224"/>
    </row>
    <row r="491" spans="1:14" ht="17.25" customHeight="1">
      <c r="A491" s="36"/>
      <c r="B491" s="36"/>
      <c r="C491" s="184"/>
      <c r="D491" s="36"/>
      <c r="E491" s="87"/>
      <c r="F491" s="112"/>
      <c r="G491" s="113"/>
      <c r="H491" s="113"/>
      <c r="I491" s="188"/>
      <c r="J491" s="188"/>
      <c r="K491" s="188"/>
      <c r="L491" s="197"/>
      <c r="M491" s="114"/>
      <c r="N491" s="224"/>
    </row>
    <row r="492" spans="1:14" ht="17.25" customHeight="1">
      <c r="A492" s="36"/>
      <c r="B492" s="36"/>
      <c r="C492" s="184"/>
      <c r="D492" s="36"/>
      <c r="E492" s="87"/>
      <c r="F492" s="112"/>
      <c r="G492" s="113"/>
      <c r="H492" s="113"/>
      <c r="I492" s="188"/>
      <c r="J492" s="188"/>
      <c r="K492" s="188"/>
      <c r="L492" s="197"/>
      <c r="M492" s="114"/>
      <c r="N492" s="224"/>
    </row>
    <row r="493" spans="1:14" ht="17.25" customHeight="1">
      <c r="A493" s="36"/>
      <c r="B493" s="36"/>
      <c r="C493" s="184"/>
      <c r="D493" s="36"/>
      <c r="E493" s="87"/>
      <c r="F493" s="112"/>
      <c r="G493" s="113"/>
      <c r="H493" s="113"/>
      <c r="I493" s="188"/>
      <c r="J493" s="188"/>
      <c r="K493" s="188"/>
      <c r="L493" s="197"/>
      <c r="M493" s="114"/>
      <c r="N493" s="224"/>
    </row>
    <row r="494" spans="1:14" ht="17.25" customHeight="1">
      <c r="A494" s="36"/>
      <c r="B494" s="36"/>
      <c r="C494" s="184"/>
      <c r="D494" s="36"/>
      <c r="E494" s="87"/>
      <c r="F494" s="112"/>
      <c r="G494" s="113"/>
      <c r="H494" s="113"/>
      <c r="I494" s="188"/>
      <c r="J494" s="188"/>
      <c r="K494" s="188"/>
      <c r="L494" s="197"/>
      <c r="M494" s="114"/>
      <c r="N494" s="224"/>
    </row>
    <row r="495" spans="1:14" ht="17.25" customHeight="1">
      <c r="A495" s="36"/>
      <c r="B495" s="36"/>
      <c r="C495" s="184"/>
      <c r="D495" s="36"/>
      <c r="E495" s="87"/>
      <c r="F495" s="112"/>
      <c r="G495" s="113"/>
      <c r="H495" s="113"/>
      <c r="I495" s="188"/>
      <c r="J495" s="188"/>
      <c r="K495" s="188"/>
      <c r="L495" s="197"/>
      <c r="M495" s="114"/>
      <c r="N495" s="224"/>
    </row>
    <row r="496" spans="1:14" ht="17.25" customHeight="1">
      <c r="A496" s="36"/>
      <c r="B496" s="36"/>
      <c r="C496" s="184"/>
      <c r="D496" s="36"/>
      <c r="E496" s="87"/>
      <c r="F496" s="112"/>
      <c r="G496" s="113"/>
      <c r="H496" s="113"/>
      <c r="I496" s="188"/>
      <c r="J496" s="188"/>
      <c r="K496" s="188"/>
      <c r="L496" s="197"/>
      <c r="M496" s="114"/>
      <c r="N496" s="224"/>
    </row>
    <row r="497" spans="1:14" ht="17.25" customHeight="1">
      <c r="A497" s="36"/>
      <c r="B497" s="36"/>
      <c r="C497" s="184"/>
      <c r="D497" s="36"/>
      <c r="E497" s="87"/>
      <c r="F497" s="112"/>
      <c r="G497" s="113"/>
      <c r="H497" s="113"/>
      <c r="I497" s="188"/>
      <c r="J497" s="188"/>
      <c r="K497" s="188"/>
      <c r="L497" s="197"/>
      <c r="M497" s="114"/>
      <c r="N497" s="224"/>
    </row>
    <row r="498" spans="1:14" ht="17.25" customHeight="1">
      <c r="A498" s="36"/>
      <c r="B498" s="36"/>
      <c r="C498" s="184"/>
      <c r="D498" s="36"/>
      <c r="E498" s="87"/>
      <c r="F498" s="112"/>
      <c r="G498" s="113"/>
      <c r="H498" s="113"/>
      <c r="I498" s="188"/>
      <c r="J498" s="188"/>
      <c r="K498" s="188"/>
      <c r="L498" s="197"/>
      <c r="M498" s="114"/>
      <c r="N498" s="224"/>
    </row>
    <row r="499" spans="1:14" ht="17.25" customHeight="1">
      <c r="A499" s="36"/>
      <c r="B499" s="36"/>
      <c r="C499" s="184"/>
      <c r="D499" s="36"/>
      <c r="E499" s="87"/>
      <c r="F499" s="112"/>
      <c r="G499" s="113"/>
      <c r="H499" s="113"/>
      <c r="I499" s="188"/>
      <c r="J499" s="188"/>
      <c r="K499" s="188"/>
      <c r="L499" s="197"/>
      <c r="M499" s="114"/>
      <c r="N499" s="224"/>
    </row>
    <row r="500" spans="1:14" ht="17.25" customHeight="1">
      <c r="A500" s="36"/>
      <c r="B500" s="36"/>
      <c r="C500" s="184"/>
      <c r="D500" s="36"/>
      <c r="E500" s="87"/>
      <c r="F500" s="112"/>
      <c r="G500" s="113"/>
      <c r="H500" s="113"/>
      <c r="I500" s="188"/>
      <c r="J500" s="188"/>
      <c r="K500" s="188"/>
      <c r="L500" s="197"/>
      <c r="M500" s="114"/>
      <c r="N500" s="224"/>
    </row>
    <row r="501" spans="1:14" ht="17.25" customHeight="1">
      <c r="A501" s="36"/>
      <c r="B501" s="36"/>
      <c r="C501" s="184"/>
      <c r="D501" s="36"/>
      <c r="E501" s="87"/>
      <c r="F501" s="112"/>
      <c r="G501" s="113"/>
      <c r="H501" s="113"/>
      <c r="I501" s="188"/>
      <c r="J501" s="188"/>
      <c r="K501" s="188"/>
      <c r="L501" s="197"/>
      <c r="M501" s="114"/>
      <c r="N501" s="224"/>
    </row>
    <row r="502" spans="1:14" ht="17.25" customHeight="1">
      <c r="A502" s="36"/>
      <c r="B502" s="36"/>
      <c r="C502" s="184"/>
      <c r="D502" s="36"/>
      <c r="E502" s="87"/>
      <c r="F502" s="112"/>
      <c r="G502" s="113"/>
      <c r="H502" s="113"/>
      <c r="I502" s="188"/>
      <c r="J502" s="188"/>
      <c r="K502" s="188"/>
      <c r="L502" s="197"/>
      <c r="M502" s="114"/>
      <c r="N502" s="224"/>
    </row>
    <row r="503" spans="1:14" ht="17.25" customHeight="1">
      <c r="A503" s="36"/>
      <c r="B503" s="36"/>
      <c r="C503" s="184"/>
      <c r="D503" s="36"/>
      <c r="E503" s="87"/>
      <c r="F503" s="112"/>
      <c r="G503" s="113"/>
      <c r="H503" s="113"/>
      <c r="I503" s="188"/>
      <c r="J503" s="188"/>
      <c r="K503" s="188"/>
      <c r="L503" s="197"/>
      <c r="M503" s="114"/>
      <c r="N503" s="224"/>
    </row>
    <row r="504" spans="1:14" ht="17.25" customHeight="1">
      <c r="A504" s="36"/>
      <c r="B504" s="36"/>
      <c r="C504" s="184"/>
      <c r="D504" s="36"/>
      <c r="E504" s="87"/>
      <c r="F504" s="112"/>
      <c r="G504" s="113"/>
      <c r="H504" s="113"/>
      <c r="I504" s="188"/>
      <c r="J504" s="188"/>
      <c r="K504" s="188"/>
      <c r="L504" s="197"/>
      <c r="M504" s="114"/>
      <c r="N504" s="224"/>
    </row>
    <row r="505" spans="1:14" ht="17.25" customHeight="1">
      <c r="A505" s="36"/>
      <c r="B505" s="36"/>
      <c r="C505" s="184"/>
      <c r="D505" s="36"/>
      <c r="E505" s="87"/>
      <c r="F505" s="112"/>
      <c r="G505" s="113"/>
      <c r="H505" s="113"/>
      <c r="I505" s="188"/>
      <c r="J505" s="188"/>
      <c r="K505" s="188"/>
      <c r="L505" s="197"/>
      <c r="M505" s="114"/>
      <c r="N505" s="224"/>
    </row>
    <row r="506" spans="1:14" ht="17.25" customHeight="1">
      <c r="A506" s="36"/>
      <c r="B506" s="36"/>
      <c r="C506" s="184"/>
      <c r="D506" s="36"/>
      <c r="E506" s="87"/>
      <c r="F506" s="112"/>
      <c r="G506" s="113"/>
      <c r="H506" s="113"/>
      <c r="I506" s="188"/>
      <c r="J506" s="188"/>
      <c r="K506" s="188"/>
      <c r="L506" s="197"/>
      <c r="M506" s="114"/>
      <c r="N506" s="224"/>
    </row>
    <row r="507" spans="1:14" ht="17.25" customHeight="1">
      <c r="A507" s="36"/>
      <c r="B507" s="36"/>
      <c r="C507" s="184"/>
      <c r="D507" s="36"/>
      <c r="E507" s="87"/>
      <c r="F507" s="112"/>
      <c r="G507" s="113"/>
      <c r="H507" s="113"/>
      <c r="I507" s="188"/>
      <c r="J507" s="188"/>
      <c r="K507" s="188"/>
      <c r="L507" s="197"/>
      <c r="M507" s="114"/>
      <c r="N507" s="224"/>
    </row>
    <row r="508" spans="1:14" ht="17.25" customHeight="1">
      <c r="A508" s="36"/>
      <c r="B508" s="36"/>
      <c r="C508" s="184"/>
      <c r="D508" s="36"/>
      <c r="E508" s="87"/>
      <c r="F508" s="112"/>
      <c r="G508" s="113"/>
      <c r="H508" s="113"/>
      <c r="I508" s="188"/>
      <c r="J508" s="188"/>
      <c r="K508" s="188"/>
      <c r="L508" s="197"/>
      <c r="M508" s="114"/>
      <c r="N508" s="224"/>
    </row>
    <row r="509" spans="1:14" ht="17.25" customHeight="1">
      <c r="A509" s="36"/>
      <c r="B509" s="36"/>
      <c r="C509" s="184"/>
      <c r="D509" s="36"/>
      <c r="E509" s="87"/>
      <c r="F509" s="112"/>
      <c r="G509" s="113"/>
      <c r="H509" s="113"/>
      <c r="I509" s="188"/>
      <c r="J509" s="188"/>
      <c r="K509" s="188"/>
      <c r="L509" s="197"/>
      <c r="M509" s="114"/>
      <c r="N509" s="224"/>
    </row>
    <row r="510" spans="1:14" ht="17.25" customHeight="1">
      <c r="A510" s="36"/>
      <c r="B510" s="36"/>
      <c r="C510" s="184"/>
      <c r="D510" s="36"/>
      <c r="E510" s="87"/>
      <c r="F510" s="112"/>
      <c r="G510" s="113"/>
      <c r="H510" s="113"/>
      <c r="I510" s="188"/>
      <c r="J510" s="188"/>
      <c r="K510" s="188"/>
      <c r="L510" s="197"/>
      <c r="M510" s="114"/>
      <c r="N510" s="224"/>
    </row>
    <row r="511" spans="1:14" ht="17.25" customHeight="1">
      <c r="A511" s="36"/>
      <c r="B511" s="36"/>
      <c r="C511" s="184"/>
      <c r="D511" s="36"/>
      <c r="E511" s="87"/>
      <c r="F511" s="112"/>
      <c r="G511" s="113"/>
      <c r="H511" s="113"/>
      <c r="I511" s="188"/>
      <c r="J511" s="188"/>
      <c r="K511" s="188"/>
      <c r="L511" s="197"/>
      <c r="M511" s="114"/>
      <c r="N511" s="224"/>
    </row>
    <row r="512" spans="1:14" ht="17.25" customHeight="1">
      <c r="A512" s="36"/>
      <c r="B512" s="36"/>
      <c r="C512" s="184"/>
      <c r="D512" s="36"/>
      <c r="E512" s="87"/>
      <c r="F512" s="112"/>
      <c r="G512" s="113"/>
      <c r="H512" s="113"/>
      <c r="I512" s="188"/>
      <c r="J512" s="188"/>
      <c r="K512" s="188"/>
      <c r="L512" s="197"/>
      <c r="M512" s="114"/>
      <c r="N512" s="224"/>
    </row>
    <row r="513" spans="1:14" ht="17.25" customHeight="1">
      <c r="A513" s="36"/>
      <c r="B513" s="36"/>
      <c r="C513" s="184"/>
      <c r="D513" s="36"/>
      <c r="E513" s="87"/>
      <c r="F513" s="112"/>
      <c r="G513" s="113"/>
      <c r="H513" s="113"/>
      <c r="I513" s="188"/>
      <c r="J513" s="188"/>
      <c r="K513" s="188"/>
      <c r="L513" s="197"/>
      <c r="M513" s="114"/>
      <c r="N513" s="224"/>
    </row>
    <row r="514" spans="1:14" ht="17.25" customHeight="1">
      <c r="A514" s="36"/>
      <c r="B514" s="36"/>
      <c r="C514" s="184"/>
      <c r="D514" s="36"/>
      <c r="E514" s="87"/>
      <c r="F514" s="112"/>
      <c r="G514" s="113"/>
      <c r="H514" s="113"/>
      <c r="I514" s="188"/>
      <c r="J514" s="188"/>
      <c r="K514" s="188"/>
      <c r="L514" s="197"/>
      <c r="M514" s="114"/>
      <c r="N514" s="224"/>
    </row>
    <row r="515" spans="1:14" ht="17.25" customHeight="1">
      <c r="A515" s="36"/>
      <c r="B515" s="36"/>
      <c r="C515" s="184"/>
      <c r="D515" s="36"/>
      <c r="E515" s="87"/>
      <c r="F515" s="112"/>
      <c r="G515" s="113"/>
      <c r="H515" s="113"/>
      <c r="I515" s="188"/>
      <c r="J515" s="188"/>
      <c r="K515" s="188"/>
      <c r="L515" s="197"/>
      <c r="M515" s="114"/>
      <c r="N515" s="224"/>
    </row>
    <row r="516" spans="1:14" ht="17.25" customHeight="1">
      <c r="A516" s="36"/>
      <c r="B516" s="36"/>
      <c r="C516" s="184"/>
      <c r="D516" s="36"/>
      <c r="E516" s="87"/>
      <c r="F516" s="112"/>
      <c r="G516" s="113"/>
      <c r="H516" s="113"/>
      <c r="I516" s="188"/>
      <c r="J516" s="188"/>
      <c r="K516" s="188"/>
      <c r="L516" s="197"/>
      <c r="M516" s="114"/>
      <c r="N516" s="224"/>
    </row>
    <row r="517" spans="1:14" ht="17.25" customHeight="1">
      <c r="A517" s="36"/>
      <c r="B517" s="36"/>
      <c r="C517" s="184"/>
      <c r="D517" s="36"/>
      <c r="E517" s="87"/>
      <c r="F517" s="112"/>
      <c r="G517" s="113"/>
      <c r="H517" s="113"/>
      <c r="I517" s="188"/>
      <c r="J517" s="188"/>
      <c r="K517" s="188"/>
      <c r="L517" s="197"/>
      <c r="M517" s="114"/>
      <c r="N517" s="224"/>
    </row>
    <row r="518" spans="1:14" ht="17.25" customHeight="1">
      <c r="A518" s="36"/>
      <c r="B518" s="36"/>
      <c r="C518" s="184"/>
      <c r="D518" s="36"/>
      <c r="E518" s="87"/>
      <c r="F518" s="112"/>
      <c r="G518" s="113"/>
      <c r="H518" s="113"/>
      <c r="I518" s="188"/>
      <c r="J518" s="188"/>
      <c r="K518" s="188"/>
      <c r="L518" s="197"/>
      <c r="M518" s="114"/>
      <c r="N518" s="224"/>
    </row>
    <row r="519" spans="1:14" ht="17.25" customHeight="1">
      <c r="A519" s="36"/>
      <c r="B519" s="36"/>
      <c r="C519" s="184"/>
      <c r="D519" s="36"/>
      <c r="E519" s="87"/>
      <c r="F519" s="112"/>
      <c r="G519" s="113"/>
      <c r="H519" s="113"/>
      <c r="I519" s="188"/>
      <c r="J519" s="188"/>
      <c r="K519" s="188"/>
      <c r="L519" s="197"/>
      <c r="M519" s="114"/>
      <c r="N519" s="224"/>
    </row>
    <row r="520" spans="1:14" ht="17.25" customHeight="1">
      <c r="A520" s="36"/>
      <c r="B520" s="36"/>
      <c r="C520" s="184"/>
      <c r="D520" s="36"/>
      <c r="E520" s="87"/>
      <c r="F520" s="112"/>
      <c r="G520" s="113"/>
      <c r="H520" s="113"/>
      <c r="I520" s="188"/>
      <c r="J520" s="188"/>
      <c r="K520" s="188"/>
      <c r="L520" s="197"/>
      <c r="M520" s="114"/>
      <c r="N520" s="224"/>
    </row>
    <row r="521" spans="1:14" ht="17.25" customHeight="1">
      <c r="A521" s="36"/>
      <c r="B521" s="36"/>
      <c r="C521" s="184"/>
      <c r="D521" s="36"/>
      <c r="E521" s="87"/>
      <c r="F521" s="112"/>
      <c r="G521" s="113"/>
      <c r="H521" s="113"/>
      <c r="I521" s="188"/>
      <c r="J521" s="188"/>
      <c r="K521" s="188"/>
      <c r="L521" s="197"/>
      <c r="M521" s="114"/>
      <c r="N521" s="224"/>
    </row>
    <row r="522" spans="1:14" ht="17.25" customHeight="1">
      <c r="A522" s="36"/>
      <c r="B522" s="36"/>
      <c r="C522" s="184"/>
      <c r="D522" s="36"/>
      <c r="E522" s="87"/>
      <c r="F522" s="112"/>
      <c r="G522" s="113"/>
      <c r="H522" s="113"/>
      <c r="I522" s="188"/>
      <c r="J522" s="188"/>
      <c r="K522" s="188"/>
      <c r="L522" s="197"/>
      <c r="M522" s="114"/>
      <c r="N522" s="224"/>
    </row>
    <row r="523" spans="1:14" ht="17.25" customHeight="1">
      <c r="A523" s="36"/>
      <c r="B523" s="36"/>
      <c r="C523" s="184"/>
      <c r="D523" s="36"/>
      <c r="E523" s="87"/>
      <c r="F523" s="112"/>
      <c r="G523" s="113"/>
      <c r="H523" s="113"/>
      <c r="I523" s="188"/>
      <c r="J523" s="188"/>
      <c r="K523" s="188"/>
      <c r="L523" s="197"/>
      <c r="M523" s="114"/>
      <c r="N523" s="224"/>
    </row>
    <row r="524" spans="1:14" ht="17.25" customHeight="1">
      <c r="A524" s="36"/>
      <c r="B524" s="36"/>
      <c r="C524" s="184"/>
      <c r="D524" s="36"/>
      <c r="E524" s="87"/>
      <c r="F524" s="112"/>
      <c r="G524" s="113"/>
      <c r="H524" s="113"/>
      <c r="I524" s="188"/>
      <c r="J524" s="188"/>
      <c r="K524" s="188"/>
      <c r="L524" s="197"/>
      <c r="M524" s="114"/>
      <c r="N524" s="224"/>
    </row>
    <row r="525" spans="1:14" ht="17.25" customHeight="1">
      <c r="A525" s="36"/>
      <c r="B525" s="36"/>
      <c r="C525" s="184"/>
      <c r="D525" s="36"/>
      <c r="E525" s="87"/>
      <c r="F525" s="112"/>
      <c r="G525" s="113"/>
      <c r="H525" s="113"/>
      <c r="I525" s="188"/>
      <c r="J525" s="188"/>
      <c r="K525" s="188"/>
      <c r="L525" s="197"/>
      <c r="M525" s="114"/>
      <c r="N525" s="224"/>
    </row>
    <row r="526" spans="1:14" ht="17.25" customHeight="1">
      <c r="A526" s="36"/>
      <c r="B526" s="36"/>
      <c r="C526" s="184"/>
      <c r="D526" s="36"/>
      <c r="E526" s="87"/>
      <c r="F526" s="112"/>
      <c r="G526" s="113"/>
      <c r="H526" s="113"/>
      <c r="I526" s="188"/>
      <c r="J526" s="188"/>
      <c r="K526" s="188"/>
      <c r="L526" s="197"/>
      <c r="M526" s="114"/>
      <c r="N526" s="224"/>
    </row>
    <row r="527" spans="1:14" ht="17.25" customHeight="1">
      <c r="A527" s="36"/>
      <c r="B527" s="36"/>
      <c r="C527" s="184"/>
      <c r="D527" s="36"/>
      <c r="E527" s="87"/>
      <c r="F527" s="112"/>
      <c r="G527" s="113"/>
      <c r="H527" s="113"/>
      <c r="I527" s="188"/>
      <c r="J527" s="188"/>
      <c r="K527" s="188"/>
      <c r="L527" s="197"/>
      <c r="M527" s="114"/>
      <c r="N527" s="224"/>
    </row>
    <row r="528" spans="1:14" ht="17.25" customHeight="1">
      <c r="A528" s="36"/>
      <c r="B528" s="36"/>
      <c r="C528" s="184"/>
      <c r="D528" s="36"/>
      <c r="E528" s="87"/>
      <c r="F528" s="112"/>
      <c r="G528" s="113"/>
      <c r="H528" s="113"/>
      <c r="I528" s="188"/>
      <c r="J528" s="188"/>
      <c r="K528" s="188"/>
      <c r="L528" s="197"/>
      <c r="M528" s="114"/>
      <c r="N528" s="224"/>
    </row>
    <row r="529" spans="1:14" ht="17.25" customHeight="1">
      <c r="A529" s="36"/>
      <c r="B529" s="36"/>
      <c r="C529" s="184"/>
      <c r="D529" s="36"/>
      <c r="E529" s="87"/>
      <c r="F529" s="112"/>
      <c r="G529" s="113"/>
      <c r="H529" s="113"/>
      <c r="I529" s="188"/>
      <c r="J529" s="188"/>
      <c r="K529" s="188"/>
      <c r="L529" s="197"/>
      <c r="M529" s="114"/>
      <c r="N529" s="224"/>
    </row>
    <row r="530" spans="1:14" ht="17.25" customHeight="1">
      <c r="A530" s="36"/>
      <c r="B530" s="36"/>
      <c r="C530" s="184"/>
      <c r="D530" s="36"/>
      <c r="E530" s="87"/>
      <c r="F530" s="112"/>
      <c r="G530" s="113"/>
      <c r="H530" s="113"/>
      <c r="I530" s="188"/>
      <c r="J530" s="188"/>
      <c r="K530" s="188"/>
      <c r="L530" s="197"/>
      <c r="M530" s="114"/>
      <c r="N530" s="224"/>
    </row>
    <row r="531" spans="1:14" ht="17.25" customHeight="1">
      <c r="A531" s="36"/>
      <c r="B531" s="36"/>
      <c r="C531" s="184"/>
      <c r="D531" s="36"/>
      <c r="E531" s="87"/>
      <c r="F531" s="112"/>
      <c r="G531" s="113"/>
      <c r="H531" s="113"/>
      <c r="I531" s="188"/>
      <c r="J531" s="188"/>
      <c r="K531" s="188"/>
      <c r="L531" s="197"/>
      <c r="M531" s="114"/>
      <c r="N531" s="224"/>
    </row>
    <row r="532" spans="1:14" ht="17.25" customHeight="1">
      <c r="A532" s="36"/>
      <c r="B532" s="36"/>
      <c r="C532" s="184"/>
      <c r="D532" s="36"/>
      <c r="E532" s="87"/>
      <c r="F532" s="112"/>
      <c r="G532" s="113"/>
      <c r="H532" s="113"/>
      <c r="I532" s="188"/>
      <c r="J532" s="188"/>
      <c r="K532" s="188"/>
      <c r="L532" s="197"/>
      <c r="M532" s="114"/>
      <c r="N532" s="224"/>
    </row>
    <row r="533" spans="1:14" ht="17.25" customHeight="1">
      <c r="A533" s="36"/>
      <c r="B533" s="36"/>
      <c r="C533" s="184"/>
      <c r="D533" s="36"/>
      <c r="E533" s="87"/>
      <c r="F533" s="112"/>
      <c r="G533" s="113"/>
      <c r="H533" s="113"/>
      <c r="I533" s="188"/>
      <c r="J533" s="188"/>
      <c r="K533" s="188"/>
      <c r="L533" s="197"/>
      <c r="M533" s="114"/>
      <c r="N533" s="224"/>
    </row>
    <row r="534" spans="1:14" ht="17.25" customHeight="1">
      <c r="A534" s="36"/>
      <c r="B534" s="36"/>
      <c r="C534" s="184"/>
      <c r="D534" s="36"/>
      <c r="E534" s="87"/>
      <c r="F534" s="112"/>
      <c r="G534" s="113"/>
      <c r="H534" s="113"/>
      <c r="I534" s="188"/>
      <c r="J534" s="188"/>
      <c r="K534" s="188"/>
      <c r="L534" s="197"/>
      <c r="M534" s="114"/>
      <c r="N534" s="224"/>
    </row>
    <row r="535" spans="1:14" ht="17.25" customHeight="1">
      <c r="A535" s="36"/>
      <c r="B535" s="36"/>
      <c r="C535" s="184"/>
      <c r="D535" s="36"/>
      <c r="E535" s="87"/>
      <c r="F535" s="112"/>
      <c r="G535" s="113"/>
      <c r="H535" s="113"/>
      <c r="I535" s="188"/>
      <c r="J535" s="188"/>
      <c r="K535" s="188"/>
      <c r="L535" s="197"/>
      <c r="M535" s="114"/>
      <c r="N535" s="224"/>
    </row>
    <row r="536" spans="1:14" ht="17.25" customHeight="1">
      <c r="A536" s="36"/>
      <c r="B536" s="36"/>
      <c r="C536" s="184"/>
      <c r="D536" s="36"/>
      <c r="E536" s="87"/>
      <c r="F536" s="112"/>
      <c r="G536" s="113"/>
      <c r="H536" s="113"/>
      <c r="I536" s="188"/>
      <c r="J536" s="188"/>
      <c r="K536" s="188"/>
      <c r="L536" s="197"/>
      <c r="M536" s="114"/>
      <c r="N536" s="224"/>
    </row>
    <row r="537" spans="1:14" ht="17.25" customHeight="1">
      <c r="A537" s="36"/>
      <c r="B537" s="36"/>
      <c r="C537" s="184"/>
      <c r="D537" s="36"/>
      <c r="E537" s="87"/>
      <c r="F537" s="112"/>
      <c r="G537" s="113"/>
      <c r="H537" s="113"/>
      <c r="I537" s="188"/>
      <c r="J537" s="188"/>
      <c r="K537" s="188"/>
      <c r="L537" s="197"/>
      <c r="M537" s="114"/>
      <c r="N537" s="224"/>
    </row>
    <row r="538" spans="1:14" ht="17.25" customHeight="1">
      <c r="A538" s="36"/>
      <c r="B538" s="36"/>
      <c r="C538" s="184"/>
      <c r="D538" s="36"/>
      <c r="E538" s="87"/>
      <c r="F538" s="112"/>
      <c r="G538" s="113"/>
      <c r="H538" s="113"/>
      <c r="I538" s="188"/>
      <c r="J538" s="188"/>
      <c r="K538" s="188"/>
      <c r="L538" s="197"/>
      <c r="M538" s="114"/>
      <c r="N538" s="224"/>
    </row>
    <row r="539" spans="1:14" ht="17.25" customHeight="1">
      <c r="A539" s="36"/>
      <c r="B539" s="36"/>
      <c r="C539" s="184"/>
      <c r="D539" s="36"/>
      <c r="E539" s="87"/>
      <c r="F539" s="112"/>
      <c r="G539" s="113"/>
      <c r="H539" s="113"/>
      <c r="I539" s="188"/>
      <c r="J539" s="188"/>
      <c r="K539" s="188"/>
      <c r="L539" s="197"/>
      <c r="M539" s="114"/>
      <c r="N539" s="224"/>
    </row>
    <row r="540" spans="1:14" ht="17.25" customHeight="1">
      <c r="A540" s="36"/>
      <c r="B540" s="36"/>
      <c r="C540" s="184"/>
      <c r="D540" s="36"/>
      <c r="E540" s="87"/>
      <c r="F540" s="112"/>
      <c r="G540" s="113"/>
      <c r="H540" s="113"/>
      <c r="I540" s="188"/>
      <c r="J540" s="188"/>
      <c r="K540" s="188"/>
      <c r="L540" s="197"/>
      <c r="M540" s="114"/>
      <c r="N540" s="224"/>
    </row>
    <row r="541" spans="1:14" ht="17.25" customHeight="1">
      <c r="A541" s="36"/>
      <c r="B541" s="36"/>
      <c r="C541" s="184"/>
      <c r="D541" s="36"/>
      <c r="E541" s="87"/>
      <c r="F541" s="112"/>
      <c r="G541" s="113"/>
      <c r="H541" s="113"/>
      <c r="I541" s="188"/>
      <c r="J541" s="188"/>
      <c r="K541" s="188"/>
      <c r="L541" s="197"/>
      <c r="M541" s="114"/>
      <c r="N541" s="224"/>
    </row>
    <row r="542" spans="1:14" ht="17.25" customHeight="1">
      <c r="A542" s="36"/>
      <c r="B542" s="36"/>
      <c r="C542" s="184"/>
      <c r="D542" s="36"/>
      <c r="E542" s="87"/>
      <c r="F542" s="112"/>
      <c r="G542" s="113"/>
      <c r="H542" s="113"/>
      <c r="I542" s="188"/>
      <c r="J542" s="188"/>
      <c r="K542" s="188"/>
      <c r="L542" s="197"/>
      <c r="M542" s="114"/>
      <c r="N542" s="224"/>
    </row>
    <row r="543" spans="1:14" ht="17.25" customHeight="1">
      <c r="A543" s="36"/>
      <c r="B543" s="36"/>
      <c r="C543" s="184"/>
      <c r="D543" s="36"/>
      <c r="E543" s="87"/>
      <c r="F543" s="112"/>
      <c r="G543" s="113"/>
      <c r="H543" s="113"/>
      <c r="I543" s="188"/>
      <c r="J543" s="188"/>
      <c r="K543" s="188"/>
      <c r="L543" s="197"/>
      <c r="M543" s="114"/>
      <c r="N543" s="224"/>
    </row>
    <row r="544" spans="1:14" ht="17.25" customHeight="1">
      <c r="A544" s="36"/>
      <c r="B544" s="36"/>
      <c r="C544" s="184"/>
      <c r="D544" s="36"/>
      <c r="E544" s="87"/>
      <c r="F544" s="112"/>
      <c r="G544" s="113"/>
      <c r="H544" s="113"/>
      <c r="I544" s="188"/>
      <c r="J544" s="188"/>
      <c r="K544" s="188"/>
      <c r="L544" s="197"/>
      <c r="M544" s="114"/>
      <c r="N544" s="224"/>
    </row>
    <row r="545" spans="1:14" ht="17.25" customHeight="1">
      <c r="A545" s="36"/>
      <c r="B545" s="36"/>
      <c r="C545" s="184"/>
      <c r="D545" s="36"/>
      <c r="E545" s="87"/>
      <c r="F545" s="112"/>
      <c r="G545" s="113"/>
      <c r="H545" s="113"/>
      <c r="I545" s="188"/>
      <c r="J545" s="188"/>
      <c r="K545" s="188"/>
      <c r="L545" s="197"/>
      <c r="M545" s="114"/>
      <c r="N545" s="224"/>
    </row>
    <row r="546" spans="1:14" ht="17.25" customHeight="1">
      <c r="A546" s="36"/>
      <c r="B546" s="36"/>
      <c r="C546" s="184"/>
      <c r="D546" s="36"/>
      <c r="E546" s="87"/>
      <c r="F546" s="112"/>
      <c r="G546" s="113"/>
      <c r="H546" s="113"/>
      <c r="I546" s="188"/>
      <c r="J546" s="188"/>
      <c r="K546" s="188"/>
      <c r="L546" s="197"/>
      <c r="M546" s="114"/>
      <c r="N546" s="224"/>
    </row>
    <row r="547" spans="1:14" ht="17.25" customHeight="1">
      <c r="A547" s="36"/>
      <c r="B547" s="36"/>
      <c r="C547" s="184"/>
      <c r="D547" s="36"/>
      <c r="E547" s="87"/>
      <c r="F547" s="112"/>
      <c r="G547" s="113"/>
      <c r="H547" s="113"/>
      <c r="I547" s="188"/>
      <c r="J547" s="188"/>
      <c r="K547" s="188"/>
      <c r="L547" s="197"/>
      <c r="M547" s="114"/>
      <c r="N547" s="224"/>
    </row>
    <row r="548" spans="1:14" ht="17.25" customHeight="1">
      <c r="A548" s="36"/>
      <c r="B548" s="36"/>
      <c r="C548" s="184"/>
      <c r="D548" s="36"/>
      <c r="E548" s="87"/>
      <c r="F548" s="112"/>
      <c r="G548" s="113"/>
      <c r="H548" s="113"/>
      <c r="I548" s="188"/>
      <c r="J548" s="188"/>
      <c r="K548" s="188"/>
      <c r="L548" s="197"/>
      <c r="M548" s="114"/>
      <c r="N548" s="224"/>
    </row>
    <row r="549" spans="1:14" ht="17.25" customHeight="1">
      <c r="A549" s="36"/>
      <c r="B549" s="36"/>
      <c r="C549" s="184"/>
      <c r="D549" s="36"/>
      <c r="E549" s="87"/>
      <c r="F549" s="112"/>
      <c r="G549" s="113"/>
      <c r="H549" s="113"/>
      <c r="I549" s="188"/>
      <c r="J549" s="188"/>
      <c r="K549" s="188"/>
      <c r="L549" s="197"/>
      <c r="M549" s="114"/>
      <c r="N549" s="224"/>
    </row>
    <row r="550" spans="1:14" ht="17.25" customHeight="1">
      <c r="A550" s="36"/>
      <c r="B550" s="36"/>
      <c r="C550" s="184"/>
      <c r="D550" s="36"/>
      <c r="E550" s="87"/>
      <c r="F550" s="112"/>
      <c r="G550" s="113"/>
      <c r="H550" s="113"/>
      <c r="I550" s="188"/>
      <c r="J550" s="188"/>
      <c r="K550" s="188"/>
      <c r="L550" s="197"/>
      <c r="M550" s="114"/>
      <c r="N550" s="224"/>
    </row>
    <row r="551" spans="1:14" ht="17.25" customHeight="1">
      <c r="A551" s="36"/>
      <c r="B551" s="36"/>
      <c r="C551" s="184"/>
      <c r="D551" s="36"/>
      <c r="E551" s="87"/>
      <c r="F551" s="112"/>
      <c r="G551" s="113"/>
      <c r="H551" s="113"/>
      <c r="I551" s="188"/>
      <c r="J551" s="188"/>
      <c r="K551" s="188"/>
      <c r="L551" s="197"/>
      <c r="M551" s="114"/>
      <c r="N551" s="224"/>
    </row>
    <row r="552" spans="1:14" ht="17.25" customHeight="1">
      <c r="A552" s="36"/>
      <c r="B552" s="36"/>
      <c r="C552" s="184"/>
      <c r="D552" s="36"/>
      <c r="E552" s="87"/>
      <c r="F552" s="112"/>
      <c r="G552" s="113"/>
      <c r="H552" s="113"/>
      <c r="I552" s="188"/>
      <c r="J552" s="188"/>
      <c r="K552" s="188"/>
      <c r="L552" s="197"/>
      <c r="M552" s="114"/>
      <c r="N552" s="224"/>
    </row>
    <row r="553" spans="1:14" ht="17.25" customHeight="1">
      <c r="A553" s="36"/>
      <c r="B553" s="36"/>
      <c r="C553" s="184"/>
      <c r="D553" s="36"/>
      <c r="E553" s="87"/>
      <c r="F553" s="112"/>
      <c r="G553" s="113"/>
      <c r="H553" s="113"/>
      <c r="I553" s="188"/>
      <c r="J553" s="188"/>
      <c r="K553" s="188"/>
      <c r="L553" s="197"/>
      <c r="M553" s="114"/>
      <c r="N553" s="224"/>
    </row>
    <row r="554" spans="1:14" ht="17.25" customHeight="1">
      <c r="A554" s="36"/>
      <c r="B554" s="36"/>
      <c r="C554" s="184"/>
      <c r="D554" s="36"/>
      <c r="E554" s="87"/>
      <c r="F554" s="112"/>
      <c r="G554" s="113"/>
      <c r="H554" s="113"/>
      <c r="I554" s="188"/>
      <c r="J554" s="188"/>
      <c r="K554" s="188"/>
      <c r="L554" s="197"/>
      <c r="M554" s="114"/>
      <c r="N554" s="224"/>
    </row>
    <row r="555" spans="1:14" ht="17.25" customHeight="1">
      <c r="A555" s="36"/>
      <c r="B555" s="36"/>
      <c r="C555" s="184"/>
      <c r="D555" s="36"/>
      <c r="E555" s="87"/>
      <c r="F555" s="112"/>
      <c r="G555" s="113"/>
      <c r="H555" s="113"/>
      <c r="I555" s="188"/>
      <c r="J555" s="188"/>
      <c r="K555" s="188"/>
      <c r="L555" s="197"/>
      <c r="M555" s="114"/>
      <c r="N555" s="224"/>
    </row>
    <row r="556" spans="1:14" ht="17.25" customHeight="1">
      <c r="A556" s="36"/>
      <c r="B556" s="36"/>
      <c r="C556" s="184"/>
      <c r="D556" s="36"/>
      <c r="E556" s="87"/>
      <c r="F556" s="112"/>
      <c r="G556" s="113"/>
      <c r="H556" s="113"/>
      <c r="I556" s="188"/>
      <c r="J556" s="188"/>
      <c r="K556" s="188"/>
      <c r="L556" s="197"/>
      <c r="M556" s="114"/>
      <c r="N556" s="224"/>
    </row>
    <row r="557" spans="1:14" ht="17.25" customHeight="1">
      <c r="A557" s="36"/>
      <c r="B557" s="36"/>
      <c r="C557" s="184"/>
      <c r="D557" s="36"/>
      <c r="E557" s="87"/>
      <c r="F557" s="112"/>
      <c r="G557" s="113"/>
      <c r="H557" s="113"/>
      <c r="I557" s="188"/>
      <c r="J557" s="188"/>
      <c r="K557" s="188"/>
      <c r="L557" s="197"/>
      <c r="M557" s="114"/>
      <c r="N557" s="224"/>
    </row>
    <row r="558" spans="1:14" ht="17.25" customHeight="1">
      <c r="A558" s="36"/>
      <c r="B558" s="36"/>
      <c r="C558" s="184"/>
      <c r="D558" s="36"/>
      <c r="E558" s="87"/>
      <c r="F558" s="112"/>
      <c r="G558" s="113"/>
      <c r="H558" s="113"/>
      <c r="I558" s="188"/>
      <c r="J558" s="188"/>
      <c r="K558" s="188"/>
      <c r="L558" s="197"/>
      <c r="M558" s="114"/>
      <c r="N558" s="224"/>
    </row>
    <row r="559" spans="1:14" ht="17.25" customHeight="1">
      <c r="A559" s="36"/>
      <c r="B559" s="36"/>
      <c r="C559" s="184"/>
      <c r="D559" s="36"/>
      <c r="E559" s="87"/>
      <c r="F559" s="112"/>
      <c r="G559" s="113"/>
      <c r="H559" s="113"/>
      <c r="I559" s="188"/>
      <c r="J559" s="188"/>
      <c r="K559" s="188"/>
      <c r="L559" s="197"/>
      <c r="M559" s="114"/>
      <c r="N559" s="224"/>
    </row>
    <row r="560" spans="1:14" ht="17.25" customHeight="1">
      <c r="A560" s="36"/>
      <c r="B560" s="36"/>
      <c r="C560" s="184"/>
      <c r="D560" s="36"/>
      <c r="E560" s="87"/>
      <c r="F560" s="112"/>
      <c r="G560" s="113"/>
      <c r="H560" s="113"/>
      <c r="I560" s="188"/>
      <c r="J560" s="188"/>
      <c r="K560" s="188"/>
      <c r="L560" s="197"/>
      <c r="M560" s="114"/>
      <c r="N560" s="224"/>
    </row>
    <row r="561" spans="1:14" ht="17.25" customHeight="1">
      <c r="A561" s="36"/>
      <c r="B561" s="36"/>
      <c r="C561" s="184"/>
      <c r="D561" s="36"/>
      <c r="E561" s="87"/>
      <c r="F561" s="112"/>
      <c r="G561" s="113"/>
      <c r="H561" s="113"/>
      <c r="I561" s="188"/>
      <c r="J561" s="188"/>
      <c r="K561" s="188"/>
      <c r="L561" s="197"/>
      <c r="M561" s="114"/>
      <c r="N561" s="224"/>
    </row>
    <row r="562" spans="1:14" ht="17.25" customHeight="1">
      <c r="A562" s="36"/>
      <c r="B562" s="36"/>
      <c r="C562" s="184"/>
      <c r="D562" s="36"/>
      <c r="E562" s="87"/>
      <c r="F562" s="112"/>
      <c r="G562" s="113"/>
      <c r="H562" s="113"/>
      <c r="I562" s="188"/>
      <c r="J562" s="188"/>
      <c r="K562" s="188"/>
      <c r="L562" s="197"/>
      <c r="M562" s="114"/>
      <c r="N562" s="224"/>
    </row>
    <row r="563" spans="1:14" ht="17.25" customHeight="1">
      <c r="A563" s="36"/>
      <c r="B563" s="36"/>
      <c r="C563" s="184"/>
      <c r="D563" s="36"/>
      <c r="E563" s="87"/>
      <c r="F563" s="112"/>
      <c r="G563" s="113"/>
      <c r="H563" s="113"/>
      <c r="I563" s="188"/>
      <c r="J563" s="188"/>
      <c r="K563" s="188"/>
      <c r="L563" s="197"/>
      <c r="M563" s="114"/>
      <c r="N563" s="224"/>
    </row>
    <row r="564" spans="1:14" ht="17.25" customHeight="1">
      <c r="A564" s="36"/>
      <c r="B564" s="36"/>
      <c r="C564" s="184"/>
      <c r="D564" s="36"/>
      <c r="E564" s="87"/>
      <c r="F564" s="112"/>
      <c r="G564" s="113"/>
      <c r="H564" s="113"/>
      <c r="I564" s="188"/>
      <c r="J564" s="188"/>
      <c r="K564" s="188"/>
      <c r="L564" s="197"/>
      <c r="M564" s="114"/>
      <c r="N564" s="224"/>
    </row>
    <row r="565" spans="1:14" ht="17.25" customHeight="1">
      <c r="A565" s="36"/>
      <c r="B565" s="36"/>
      <c r="C565" s="184"/>
      <c r="D565" s="36"/>
      <c r="E565" s="87"/>
      <c r="F565" s="112"/>
      <c r="G565" s="113"/>
      <c r="H565" s="113"/>
      <c r="I565" s="188"/>
      <c r="J565" s="188"/>
      <c r="K565" s="188"/>
      <c r="L565" s="197"/>
      <c r="M565" s="114"/>
      <c r="N565" s="224"/>
    </row>
    <row r="566" spans="1:14" ht="17.25" customHeight="1">
      <c r="A566" s="36"/>
      <c r="B566" s="36"/>
      <c r="C566" s="184"/>
      <c r="D566" s="36"/>
      <c r="E566" s="87"/>
      <c r="F566" s="112"/>
      <c r="G566" s="113"/>
      <c r="H566" s="113"/>
      <c r="I566" s="188"/>
      <c r="J566" s="188"/>
      <c r="K566" s="188"/>
      <c r="L566" s="197"/>
      <c r="M566" s="114"/>
      <c r="N566" s="224"/>
    </row>
    <row r="567" spans="1:14" ht="17.25" customHeight="1">
      <c r="A567" s="36"/>
      <c r="B567" s="36"/>
      <c r="C567" s="184"/>
      <c r="D567" s="36"/>
      <c r="E567" s="87"/>
      <c r="F567" s="112"/>
      <c r="G567" s="113"/>
      <c r="H567" s="113"/>
      <c r="I567" s="188"/>
      <c r="J567" s="188"/>
      <c r="K567" s="188"/>
      <c r="L567" s="197"/>
      <c r="M567" s="114"/>
      <c r="N567" s="224"/>
    </row>
    <row r="568" spans="1:14" ht="17.25" customHeight="1">
      <c r="A568" s="36"/>
      <c r="B568" s="36"/>
      <c r="C568" s="184"/>
      <c r="D568" s="36"/>
      <c r="E568" s="87"/>
      <c r="F568" s="112"/>
      <c r="G568" s="113"/>
      <c r="H568" s="113"/>
      <c r="I568" s="188"/>
      <c r="J568" s="188"/>
      <c r="K568" s="188"/>
      <c r="L568" s="197"/>
      <c r="M568" s="114"/>
      <c r="N568" s="224"/>
    </row>
    <row r="569" spans="1:14" ht="17.25" customHeight="1">
      <c r="A569" s="36"/>
      <c r="B569" s="36"/>
      <c r="C569" s="184"/>
      <c r="D569" s="36"/>
      <c r="E569" s="87"/>
      <c r="F569" s="112"/>
      <c r="G569" s="113"/>
      <c r="H569" s="113"/>
      <c r="I569" s="188"/>
      <c r="J569" s="188"/>
      <c r="K569" s="188"/>
      <c r="L569" s="197"/>
      <c r="M569" s="114"/>
      <c r="N569" s="224"/>
    </row>
    <row r="570" spans="1:14" ht="17.25" customHeight="1">
      <c r="A570" s="36"/>
      <c r="B570" s="36"/>
      <c r="C570" s="184"/>
      <c r="D570" s="36"/>
      <c r="E570" s="87"/>
      <c r="F570" s="112"/>
      <c r="G570" s="113"/>
      <c r="H570" s="113"/>
      <c r="I570" s="188"/>
      <c r="J570" s="188"/>
      <c r="K570" s="188"/>
      <c r="L570" s="197"/>
      <c r="M570" s="114"/>
      <c r="N570" s="224"/>
    </row>
    <row r="571" spans="1:14" ht="17.25" customHeight="1">
      <c r="A571" s="36"/>
      <c r="B571" s="36"/>
      <c r="C571" s="184"/>
      <c r="D571" s="36"/>
      <c r="E571" s="87"/>
      <c r="F571" s="112"/>
      <c r="G571" s="113"/>
      <c r="H571" s="113"/>
      <c r="I571" s="188"/>
      <c r="J571" s="188"/>
      <c r="K571" s="188"/>
      <c r="L571" s="197"/>
      <c r="M571" s="114"/>
      <c r="N571" s="224"/>
    </row>
    <row r="572" spans="1:14" ht="17.25" customHeight="1">
      <c r="A572" s="36"/>
      <c r="B572" s="36"/>
      <c r="C572" s="184"/>
      <c r="D572" s="36"/>
      <c r="E572" s="87"/>
      <c r="F572" s="112"/>
      <c r="G572" s="113"/>
      <c r="H572" s="113"/>
      <c r="I572" s="188"/>
      <c r="J572" s="188"/>
      <c r="K572" s="188"/>
      <c r="L572" s="197"/>
      <c r="M572" s="114"/>
      <c r="N572" s="224"/>
    </row>
    <row r="573" spans="1:14" ht="17.25" customHeight="1">
      <c r="A573" s="36"/>
      <c r="B573" s="36"/>
      <c r="C573" s="184"/>
      <c r="D573" s="36"/>
      <c r="E573" s="87"/>
      <c r="F573" s="112"/>
      <c r="G573" s="113"/>
      <c r="H573" s="113"/>
      <c r="I573" s="188"/>
      <c r="J573" s="188"/>
      <c r="K573" s="188"/>
      <c r="L573" s="197"/>
      <c r="M573" s="114"/>
      <c r="N573" s="224"/>
    </row>
    <row r="574" spans="1:14" ht="17.25" customHeight="1">
      <c r="A574" s="36"/>
      <c r="B574" s="36"/>
      <c r="C574" s="184"/>
      <c r="D574" s="36"/>
      <c r="E574" s="87"/>
      <c r="F574" s="112"/>
      <c r="G574" s="113"/>
      <c r="H574" s="113"/>
      <c r="I574" s="188"/>
      <c r="J574" s="188"/>
      <c r="K574" s="188"/>
      <c r="L574" s="197"/>
      <c r="M574" s="114"/>
      <c r="N574" s="224"/>
    </row>
    <row r="575" spans="1:14" ht="17.25" customHeight="1">
      <c r="A575" s="36"/>
      <c r="B575" s="36"/>
      <c r="C575" s="184"/>
      <c r="D575" s="36"/>
      <c r="E575" s="87"/>
      <c r="F575" s="112"/>
      <c r="G575" s="113"/>
      <c r="H575" s="113"/>
      <c r="I575" s="188"/>
      <c r="J575" s="188"/>
      <c r="K575" s="188"/>
      <c r="L575" s="197"/>
      <c r="M575" s="114"/>
      <c r="N575" s="224"/>
    </row>
    <row r="576" spans="1:14" ht="17.25" customHeight="1">
      <c r="A576" s="36"/>
      <c r="B576" s="36"/>
      <c r="C576" s="184"/>
      <c r="D576" s="36"/>
      <c r="E576" s="87"/>
      <c r="F576" s="112"/>
      <c r="G576" s="113"/>
      <c r="H576" s="113"/>
      <c r="I576" s="188"/>
      <c r="J576" s="188"/>
      <c r="K576" s="188"/>
      <c r="L576" s="197"/>
      <c r="M576" s="114"/>
      <c r="N576" s="224"/>
    </row>
    <row r="577" spans="1:14" ht="17.25" customHeight="1">
      <c r="A577" s="36"/>
      <c r="B577" s="36"/>
      <c r="C577" s="184"/>
      <c r="D577" s="36"/>
      <c r="E577" s="87"/>
      <c r="F577" s="112"/>
      <c r="G577" s="113"/>
      <c r="H577" s="113"/>
      <c r="I577" s="188"/>
      <c r="J577" s="188"/>
      <c r="K577" s="188"/>
      <c r="L577" s="197"/>
      <c r="M577" s="114"/>
      <c r="N577" s="224"/>
    </row>
    <row r="578" spans="1:14" ht="17.25" customHeight="1">
      <c r="A578" s="36"/>
      <c r="B578" s="36"/>
      <c r="C578" s="184"/>
      <c r="D578" s="36"/>
      <c r="E578" s="87"/>
      <c r="F578" s="112"/>
      <c r="G578" s="113"/>
      <c r="H578" s="113"/>
      <c r="I578" s="188"/>
      <c r="J578" s="188"/>
      <c r="K578" s="188"/>
      <c r="L578" s="197"/>
      <c r="M578" s="114"/>
      <c r="N578" s="224"/>
    </row>
    <row r="579" spans="1:14" ht="17.25" customHeight="1">
      <c r="A579" s="36"/>
      <c r="B579" s="36"/>
      <c r="C579" s="184"/>
      <c r="D579" s="36"/>
      <c r="E579" s="87"/>
      <c r="F579" s="112"/>
      <c r="G579" s="113"/>
      <c r="H579" s="113"/>
      <c r="I579" s="188"/>
      <c r="J579" s="188"/>
      <c r="K579" s="188"/>
      <c r="L579" s="197"/>
      <c r="M579" s="114"/>
      <c r="N579" s="224"/>
    </row>
    <row r="580" spans="1:14" ht="17.25" customHeight="1">
      <c r="A580" s="36"/>
      <c r="B580" s="36"/>
      <c r="C580" s="184"/>
      <c r="D580" s="36"/>
      <c r="E580" s="87"/>
      <c r="F580" s="112"/>
      <c r="G580" s="113"/>
      <c r="H580" s="113"/>
      <c r="I580" s="188"/>
      <c r="J580" s="188"/>
      <c r="K580" s="188"/>
      <c r="L580" s="197"/>
      <c r="M580" s="114"/>
      <c r="N580" s="224"/>
    </row>
    <row r="581" spans="1:14" ht="17.25" customHeight="1">
      <c r="A581" s="36"/>
      <c r="B581" s="36"/>
      <c r="C581" s="184"/>
      <c r="D581" s="36"/>
      <c r="E581" s="87"/>
      <c r="F581" s="112"/>
      <c r="G581" s="113"/>
      <c r="H581" s="113"/>
      <c r="I581" s="188"/>
      <c r="J581" s="188"/>
      <c r="K581" s="188"/>
      <c r="L581" s="197"/>
      <c r="M581" s="114"/>
      <c r="N581" s="224"/>
    </row>
    <row r="582" spans="1:14" ht="17.25" customHeight="1">
      <c r="A582" s="36"/>
      <c r="B582" s="36"/>
      <c r="C582" s="184"/>
      <c r="D582" s="36"/>
      <c r="E582" s="87"/>
      <c r="F582" s="112"/>
      <c r="G582" s="113"/>
      <c r="H582" s="113"/>
      <c r="I582" s="188"/>
      <c r="J582" s="188"/>
      <c r="K582" s="188"/>
      <c r="L582" s="197"/>
      <c r="M582" s="114"/>
      <c r="N582" s="224"/>
    </row>
    <row r="583" spans="1:14" ht="17.25" customHeight="1">
      <c r="A583" s="36"/>
      <c r="B583" s="36"/>
      <c r="C583" s="184"/>
      <c r="D583" s="36"/>
      <c r="E583" s="87"/>
      <c r="F583" s="112"/>
      <c r="G583" s="113"/>
      <c r="H583" s="113"/>
      <c r="I583" s="188"/>
      <c r="J583" s="188"/>
      <c r="K583" s="188"/>
      <c r="L583" s="197"/>
      <c r="M583" s="114"/>
      <c r="N583" s="224"/>
    </row>
    <row r="584" spans="1:14" ht="17.25" customHeight="1">
      <c r="A584" s="36"/>
      <c r="B584" s="36"/>
      <c r="C584" s="184"/>
      <c r="D584" s="36"/>
      <c r="E584" s="87"/>
      <c r="F584" s="112"/>
      <c r="G584" s="113"/>
      <c r="H584" s="113"/>
      <c r="I584" s="188"/>
      <c r="J584" s="188"/>
      <c r="K584" s="188"/>
      <c r="L584" s="197"/>
      <c r="M584" s="114"/>
      <c r="N584" s="224"/>
    </row>
    <row r="585" spans="1:14" ht="17.25" customHeight="1">
      <c r="A585" s="36"/>
      <c r="B585" s="36"/>
      <c r="C585" s="184"/>
      <c r="D585" s="36"/>
      <c r="E585" s="87"/>
      <c r="F585" s="112"/>
      <c r="G585" s="113"/>
      <c r="H585" s="113"/>
      <c r="I585" s="188"/>
      <c r="J585" s="188"/>
      <c r="K585" s="188"/>
      <c r="L585" s="197"/>
      <c r="M585" s="114"/>
      <c r="N585" s="224"/>
    </row>
    <row r="586" spans="1:14" ht="17.25" customHeight="1">
      <c r="A586" s="36"/>
      <c r="B586" s="36"/>
      <c r="C586" s="184"/>
      <c r="D586" s="36"/>
      <c r="E586" s="87"/>
      <c r="F586" s="112"/>
      <c r="G586" s="113"/>
      <c r="H586" s="113"/>
      <c r="I586" s="188"/>
      <c r="J586" s="188"/>
      <c r="K586" s="188"/>
      <c r="L586" s="197"/>
      <c r="M586" s="114"/>
      <c r="N586" s="224"/>
    </row>
    <row r="587" spans="1:14" ht="17.25" customHeight="1">
      <c r="A587" s="36"/>
      <c r="B587" s="36"/>
      <c r="C587" s="184"/>
      <c r="D587" s="36"/>
      <c r="E587" s="87"/>
      <c r="F587" s="112"/>
      <c r="G587" s="113"/>
      <c r="H587" s="113"/>
      <c r="I587" s="188"/>
      <c r="J587" s="188"/>
      <c r="K587" s="188"/>
      <c r="L587" s="197"/>
      <c r="M587" s="114"/>
      <c r="N587" s="224"/>
    </row>
    <row r="588" spans="1:14" ht="17.25" customHeight="1">
      <c r="A588" s="36"/>
      <c r="B588" s="36"/>
      <c r="C588" s="184"/>
      <c r="D588" s="36"/>
      <c r="E588" s="87"/>
      <c r="F588" s="112"/>
      <c r="G588" s="113"/>
      <c r="H588" s="113"/>
      <c r="I588" s="188"/>
      <c r="J588" s="188"/>
      <c r="K588" s="188"/>
      <c r="L588" s="197"/>
      <c r="M588" s="114"/>
      <c r="N588" s="224"/>
    </row>
    <row r="589" spans="1:14" ht="17.25" customHeight="1">
      <c r="A589" s="36"/>
      <c r="B589" s="36"/>
      <c r="C589" s="184"/>
      <c r="D589" s="36"/>
      <c r="E589" s="87"/>
      <c r="F589" s="112"/>
      <c r="G589" s="113"/>
      <c r="H589" s="113"/>
      <c r="I589" s="188"/>
      <c r="J589" s="188"/>
      <c r="K589" s="188"/>
      <c r="L589" s="197"/>
      <c r="M589" s="114"/>
      <c r="N589" s="224"/>
    </row>
    <row r="590" spans="1:14" ht="17.25" customHeight="1">
      <c r="A590" s="36"/>
      <c r="B590" s="36"/>
      <c r="C590" s="184"/>
      <c r="D590" s="36"/>
      <c r="E590" s="87"/>
      <c r="F590" s="112"/>
      <c r="G590" s="113"/>
      <c r="H590" s="113"/>
      <c r="I590" s="188"/>
      <c r="J590" s="188"/>
      <c r="K590" s="188"/>
      <c r="L590" s="197"/>
      <c r="M590" s="114"/>
      <c r="N590" s="224"/>
    </row>
    <row r="591" spans="1:14" ht="17.25" customHeight="1">
      <c r="A591" s="36"/>
      <c r="B591" s="36"/>
      <c r="C591" s="184"/>
      <c r="D591" s="36"/>
      <c r="E591" s="87"/>
      <c r="F591" s="112"/>
      <c r="G591" s="113"/>
      <c r="H591" s="113"/>
      <c r="I591" s="188"/>
      <c r="J591" s="188"/>
      <c r="K591" s="188"/>
      <c r="L591" s="197"/>
      <c r="M591" s="114"/>
      <c r="N591" s="224"/>
    </row>
    <row r="592" spans="1:14" ht="17.25" customHeight="1">
      <c r="A592" s="36"/>
      <c r="B592" s="36"/>
      <c r="C592" s="184"/>
      <c r="D592" s="36"/>
      <c r="E592" s="87"/>
      <c r="F592" s="112"/>
      <c r="G592" s="113"/>
      <c r="H592" s="113"/>
      <c r="I592" s="188"/>
      <c r="J592" s="188"/>
      <c r="K592" s="188"/>
      <c r="L592" s="197"/>
      <c r="M592" s="114"/>
      <c r="N592" s="224"/>
    </row>
    <row r="593" spans="1:14" ht="17.25" customHeight="1">
      <c r="A593" s="36"/>
      <c r="B593" s="36"/>
      <c r="C593" s="184"/>
      <c r="D593" s="36"/>
      <c r="E593" s="87"/>
      <c r="F593" s="112"/>
      <c r="G593" s="113"/>
      <c r="H593" s="113"/>
      <c r="I593" s="188"/>
      <c r="J593" s="188"/>
      <c r="K593" s="188"/>
      <c r="L593" s="197"/>
      <c r="M593" s="114"/>
      <c r="N593" s="224"/>
    </row>
    <row r="594" spans="1:14" ht="17.25" customHeight="1">
      <c r="A594" s="36"/>
      <c r="B594" s="36"/>
      <c r="C594" s="184"/>
      <c r="D594" s="36"/>
      <c r="E594" s="87"/>
      <c r="F594" s="112"/>
      <c r="G594" s="113"/>
      <c r="H594" s="113"/>
      <c r="I594" s="188"/>
      <c r="J594" s="188"/>
      <c r="K594" s="188"/>
      <c r="L594" s="197"/>
      <c r="M594" s="114"/>
      <c r="N594" s="224"/>
    </row>
    <row r="595" spans="1:14" ht="17.25" customHeight="1">
      <c r="A595" s="36"/>
      <c r="B595" s="36"/>
      <c r="C595" s="184"/>
      <c r="D595" s="36"/>
      <c r="E595" s="87"/>
      <c r="F595" s="112"/>
      <c r="G595" s="113"/>
      <c r="H595" s="113"/>
      <c r="I595" s="188"/>
      <c r="J595" s="188"/>
      <c r="K595" s="188"/>
      <c r="L595" s="197"/>
      <c r="M595" s="114"/>
      <c r="N595" s="224"/>
    </row>
    <row r="596" spans="1:14" ht="17.25" customHeight="1">
      <c r="A596" s="36"/>
      <c r="B596" s="36"/>
      <c r="C596" s="184"/>
      <c r="D596" s="36"/>
      <c r="E596" s="87"/>
      <c r="F596" s="112"/>
      <c r="G596" s="113"/>
      <c r="H596" s="113"/>
      <c r="I596" s="188"/>
      <c r="J596" s="188"/>
      <c r="K596" s="188"/>
      <c r="L596" s="197"/>
      <c r="M596" s="114"/>
      <c r="N596" s="224"/>
    </row>
    <row r="597" spans="1:14" ht="17.25" customHeight="1">
      <c r="A597" s="36"/>
      <c r="B597" s="36"/>
      <c r="C597" s="184"/>
      <c r="D597" s="36"/>
      <c r="E597" s="87"/>
      <c r="F597" s="112"/>
      <c r="G597" s="113"/>
      <c r="H597" s="113"/>
      <c r="I597" s="188"/>
      <c r="J597" s="188"/>
      <c r="K597" s="188"/>
      <c r="L597" s="197"/>
      <c r="M597" s="114"/>
      <c r="N597" s="224"/>
    </row>
    <row r="598" spans="1:14" ht="17.25" customHeight="1">
      <c r="A598" s="36"/>
      <c r="B598" s="36"/>
      <c r="C598" s="184"/>
      <c r="D598" s="36"/>
      <c r="E598" s="87"/>
      <c r="F598" s="112"/>
      <c r="G598" s="113"/>
      <c r="H598" s="113"/>
      <c r="I598" s="188"/>
      <c r="J598" s="188"/>
      <c r="K598" s="188"/>
      <c r="L598" s="197"/>
      <c r="M598" s="114"/>
      <c r="N598" s="224"/>
    </row>
    <row r="599" spans="1:14" ht="17.25" customHeight="1">
      <c r="A599" s="36"/>
      <c r="B599" s="36"/>
      <c r="C599" s="184"/>
      <c r="D599" s="36"/>
      <c r="E599" s="87"/>
      <c r="F599" s="112"/>
      <c r="G599" s="113"/>
      <c r="H599" s="113"/>
      <c r="I599" s="188"/>
      <c r="J599" s="188"/>
      <c r="K599" s="188"/>
      <c r="L599" s="197"/>
      <c r="M599" s="114"/>
      <c r="N599" s="224"/>
    </row>
    <row r="600" spans="1:14" ht="17.25" customHeight="1">
      <c r="A600" s="36"/>
      <c r="B600" s="36"/>
      <c r="C600" s="184"/>
      <c r="D600" s="36"/>
      <c r="E600" s="87"/>
      <c r="F600" s="112"/>
      <c r="G600" s="113"/>
      <c r="H600" s="113"/>
      <c r="I600" s="188"/>
      <c r="J600" s="188"/>
      <c r="K600" s="188"/>
      <c r="L600" s="197"/>
      <c r="M600" s="114"/>
      <c r="N600" s="224"/>
    </row>
    <row r="601" spans="1:14" ht="17.25" customHeight="1">
      <c r="A601" s="36"/>
      <c r="B601" s="36"/>
      <c r="C601" s="184"/>
      <c r="D601" s="36"/>
      <c r="E601" s="87"/>
      <c r="F601" s="112"/>
      <c r="G601" s="113"/>
      <c r="H601" s="113"/>
      <c r="I601" s="188"/>
      <c r="J601" s="188"/>
      <c r="K601" s="188"/>
      <c r="L601" s="197"/>
      <c r="M601" s="114"/>
      <c r="N601" s="224"/>
    </row>
    <row r="602" spans="1:14" ht="17.25" customHeight="1">
      <c r="A602" s="36"/>
      <c r="B602" s="36"/>
      <c r="C602" s="184"/>
      <c r="D602" s="36"/>
      <c r="E602" s="87"/>
      <c r="F602" s="112"/>
      <c r="G602" s="113"/>
      <c r="H602" s="113"/>
      <c r="I602" s="188"/>
      <c r="J602" s="188"/>
      <c r="K602" s="188"/>
      <c r="L602" s="197"/>
      <c r="M602" s="114"/>
      <c r="N602" s="224"/>
    </row>
    <row r="603" spans="1:14" ht="17.25" customHeight="1">
      <c r="A603" s="36"/>
      <c r="B603" s="36"/>
      <c r="C603" s="184"/>
      <c r="D603" s="36"/>
      <c r="E603" s="87"/>
      <c r="F603" s="112"/>
      <c r="G603" s="113"/>
      <c r="H603" s="113"/>
      <c r="I603" s="188"/>
      <c r="J603" s="188"/>
      <c r="K603" s="188"/>
      <c r="L603" s="197"/>
      <c r="M603" s="114"/>
      <c r="N603" s="224"/>
    </row>
    <row r="604" spans="1:14" ht="17.25" customHeight="1">
      <c r="A604" s="36"/>
      <c r="B604" s="36"/>
      <c r="C604" s="184"/>
      <c r="D604" s="36"/>
      <c r="E604" s="87"/>
      <c r="F604" s="112"/>
      <c r="G604" s="113"/>
      <c r="H604" s="113"/>
      <c r="I604" s="188"/>
      <c r="J604" s="188"/>
      <c r="K604" s="188"/>
      <c r="L604" s="197"/>
      <c r="M604" s="114"/>
      <c r="N604" s="224"/>
    </row>
    <row r="605" spans="1:14" ht="17.25" customHeight="1">
      <c r="A605" s="36"/>
      <c r="B605" s="36"/>
      <c r="C605" s="184"/>
      <c r="D605" s="36"/>
      <c r="E605" s="87"/>
      <c r="F605" s="112"/>
      <c r="G605" s="113"/>
      <c r="H605" s="113"/>
      <c r="I605" s="188"/>
      <c r="J605" s="188"/>
      <c r="K605" s="188"/>
      <c r="L605" s="197"/>
      <c r="M605" s="114"/>
      <c r="N605" s="224"/>
    </row>
    <row r="606" spans="1:14" ht="17.25" customHeight="1">
      <c r="A606" s="36"/>
      <c r="B606" s="36"/>
      <c r="C606" s="184"/>
      <c r="D606" s="36"/>
      <c r="E606" s="87"/>
      <c r="F606" s="112"/>
      <c r="G606" s="113"/>
      <c r="H606" s="113"/>
      <c r="I606" s="188"/>
      <c r="J606" s="188"/>
      <c r="K606" s="188"/>
      <c r="L606" s="197"/>
      <c r="M606" s="114"/>
      <c r="N606" s="224"/>
    </row>
    <row r="607" spans="1:14" ht="17.25" customHeight="1">
      <c r="A607" s="36"/>
      <c r="B607" s="36"/>
      <c r="C607" s="184"/>
      <c r="D607" s="36"/>
      <c r="E607" s="87"/>
      <c r="F607" s="112"/>
      <c r="G607" s="113"/>
      <c r="H607" s="113"/>
      <c r="I607" s="188"/>
      <c r="J607" s="188"/>
      <c r="K607" s="188"/>
      <c r="L607" s="197"/>
      <c r="M607" s="114"/>
      <c r="N607" s="224"/>
    </row>
    <row r="608" spans="1:14" ht="17.25" customHeight="1">
      <c r="A608" s="36"/>
      <c r="B608" s="36"/>
      <c r="C608" s="184"/>
      <c r="D608" s="36"/>
      <c r="E608" s="87"/>
      <c r="F608" s="112"/>
      <c r="G608" s="113"/>
      <c r="H608" s="113"/>
      <c r="I608" s="188"/>
      <c r="J608" s="188"/>
      <c r="K608" s="188"/>
      <c r="L608" s="197"/>
      <c r="M608" s="114"/>
      <c r="N608" s="224"/>
    </row>
    <row r="609" spans="1:14" ht="17.25" customHeight="1">
      <c r="A609" s="36"/>
      <c r="B609" s="36"/>
      <c r="C609" s="184"/>
      <c r="D609" s="36"/>
      <c r="E609" s="87"/>
      <c r="F609" s="112"/>
      <c r="G609" s="113"/>
      <c r="H609" s="113"/>
      <c r="I609" s="188"/>
      <c r="J609" s="188"/>
      <c r="K609" s="188"/>
      <c r="L609" s="197"/>
      <c r="M609" s="114"/>
      <c r="N609" s="224"/>
    </row>
    <row r="610" spans="1:14" ht="17.25" customHeight="1">
      <c r="A610" s="36"/>
      <c r="B610" s="36"/>
      <c r="C610" s="184"/>
      <c r="D610" s="36"/>
      <c r="E610" s="87"/>
      <c r="F610" s="112"/>
      <c r="G610" s="113"/>
      <c r="H610" s="113"/>
      <c r="I610" s="188"/>
      <c r="J610" s="188"/>
      <c r="K610" s="188"/>
      <c r="L610" s="197"/>
      <c r="M610" s="114"/>
      <c r="N610" s="224"/>
    </row>
    <row r="611" spans="1:14" ht="17.25" customHeight="1">
      <c r="A611" s="36"/>
      <c r="B611" s="36"/>
      <c r="C611" s="184"/>
      <c r="D611" s="36"/>
      <c r="E611" s="87"/>
      <c r="F611" s="112"/>
      <c r="G611" s="113"/>
      <c r="H611" s="113"/>
      <c r="I611" s="188"/>
      <c r="J611" s="188"/>
      <c r="K611" s="188"/>
      <c r="L611" s="197"/>
      <c r="M611" s="114"/>
      <c r="N611" s="224"/>
    </row>
    <row r="612" spans="1:14" ht="17.25" customHeight="1">
      <c r="A612" s="36"/>
      <c r="B612" s="36"/>
      <c r="C612" s="184"/>
      <c r="D612" s="36"/>
      <c r="E612" s="87"/>
      <c r="F612" s="112"/>
      <c r="G612" s="113"/>
      <c r="H612" s="113"/>
      <c r="I612" s="188"/>
      <c r="J612" s="188"/>
      <c r="K612" s="188"/>
      <c r="L612" s="197"/>
      <c r="M612" s="114"/>
      <c r="N612" s="224"/>
    </row>
    <row r="613" spans="1:14" ht="17.25" customHeight="1">
      <c r="A613" s="36"/>
      <c r="B613" s="36"/>
      <c r="C613" s="184"/>
      <c r="D613" s="36"/>
      <c r="E613" s="87"/>
      <c r="F613" s="112"/>
      <c r="G613" s="113"/>
      <c r="H613" s="113"/>
      <c r="I613" s="188"/>
      <c r="J613" s="188"/>
      <c r="K613" s="188"/>
      <c r="L613" s="197"/>
      <c r="M613" s="114"/>
      <c r="N613" s="224"/>
    </row>
    <row r="614" spans="1:14" ht="17.25" customHeight="1">
      <c r="A614" s="36"/>
      <c r="B614" s="36"/>
      <c r="C614" s="184"/>
      <c r="D614" s="36"/>
      <c r="E614" s="87"/>
      <c r="F614" s="112"/>
      <c r="G614" s="113"/>
      <c r="H614" s="113"/>
      <c r="I614" s="188"/>
      <c r="J614" s="188"/>
      <c r="K614" s="188"/>
      <c r="L614" s="197"/>
      <c r="M614" s="114"/>
      <c r="N614" s="224"/>
    </row>
    <row r="615" spans="1:14" ht="17.25" customHeight="1">
      <c r="A615" s="36"/>
      <c r="B615" s="36"/>
      <c r="C615" s="184"/>
      <c r="D615" s="36"/>
      <c r="E615" s="87"/>
      <c r="F615" s="112"/>
      <c r="G615" s="113"/>
      <c r="H615" s="113"/>
      <c r="I615" s="188"/>
      <c r="J615" s="188"/>
      <c r="K615" s="188"/>
      <c r="L615" s="197"/>
      <c r="M615" s="114"/>
      <c r="N615" s="224"/>
    </row>
    <row r="616" spans="1:14" ht="17.25" customHeight="1">
      <c r="A616" s="36"/>
      <c r="B616" s="36"/>
      <c r="C616" s="184"/>
      <c r="D616" s="36"/>
      <c r="E616" s="87"/>
      <c r="F616" s="112"/>
      <c r="G616" s="113"/>
      <c r="H616" s="113"/>
      <c r="I616" s="188"/>
      <c r="J616" s="188"/>
      <c r="K616" s="188"/>
      <c r="L616" s="197"/>
      <c r="M616" s="114"/>
      <c r="N616" s="224"/>
    </row>
    <row r="617" spans="1:14" ht="17.25" customHeight="1">
      <c r="A617" s="36"/>
      <c r="B617" s="36"/>
      <c r="C617" s="184"/>
      <c r="D617" s="36"/>
      <c r="E617" s="87"/>
      <c r="F617" s="112"/>
      <c r="G617" s="113"/>
      <c r="H617" s="113"/>
      <c r="I617" s="188"/>
      <c r="J617" s="188"/>
      <c r="K617" s="188"/>
      <c r="L617" s="197"/>
      <c r="M617" s="114"/>
      <c r="N617" s="224"/>
    </row>
    <row r="618" spans="1:14" ht="17.25" customHeight="1">
      <c r="A618" s="36"/>
      <c r="B618" s="36"/>
      <c r="C618" s="184"/>
      <c r="D618" s="36"/>
      <c r="E618" s="87"/>
      <c r="F618" s="112"/>
      <c r="G618" s="113"/>
      <c r="H618" s="113"/>
      <c r="I618" s="188"/>
      <c r="J618" s="188"/>
      <c r="K618" s="188"/>
      <c r="L618" s="197"/>
      <c r="M618" s="114"/>
      <c r="N618" s="224"/>
    </row>
    <row r="619" spans="1:14" ht="17.25" customHeight="1">
      <c r="A619" s="36"/>
      <c r="B619" s="36"/>
      <c r="C619" s="184"/>
      <c r="D619" s="36"/>
      <c r="E619" s="87"/>
      <c r="F619" s="112"/>
      <c r="G619" s="113"/>
      <c r="H619" s="113"/>
      <c r="I619" s="188"/>
      <c r="J619" s="188"/>
      <c r="K619" s="188"/>
      <c r="L619" s="197"/>
      <c r="M619" s="114"/>
      <c r="N619" s="224"/>
    </row>
    <row r="620" spans="1:14" ht="17.25" customHeight="1">
      <c r="A620" s="36"/>
      <c r="B620" s="36"/>
      <c r="C620" s="184"/>
      <c r="D620" s="36"/>
      <c r="E620" s="87"/>
      <c r="F620" s="112"/>
      <c r="G620" s="113"/>
      <c r="H620" s="113"/>
      <c r="I620" s="188"/>
      <c r="J620" s="188"/>
      <c r="K620" s="188"/>
      <c r="L620" s="197"/>
      <c r="M620" s="114"/>
      <c r="N620" s="224"/>
    </row>
    <row r="621" spans="1:14" ht="17.25" customHeight="1">
      <c r="A621" s="36"/>
      <c r="B621" s="36"/>
      <c r="C621" s="184"/>
      <c r="D621" s="36"/>
      <c r="E621" s="87"/>
      <c r="F621" s="112"/>
      <c r="G621" s="113"/>
      <c r="H621" s="113"/>
      <c r="I621" s="188"/>
      <c r="J621" s="188"/>
      <c r="K621" s="188"/>
      <c r="L621" s="197"/>
      <c r="M621" s="114"/>
      <c r="N621" s="224"/>
    </row>
    <row r="622" spans="1:14" ht="17.25" customHeight="1">
      <c r="A622" s="36"/>
      <c r="B622" s="36"/>
      <c r="C622" s="184"/>
      <c r="D622" s="36"/>
      <c r="E622" s="87"/>
      <c r="F622" s="112"/>
      <c r="G622" s="113"/>
      <c r="H622" s="113"/>
      <c r="I622" s="188"/>
      <c r="J622" s="188"/>
      <c r="K622" s="188"/>
      <c r="L622" s="197"/>
      <c r="M622" s="114"/>
      <c r="N622" s="224"/>
    </row>
    <row r="623" spans="1:14" ht="17.25" customHeight="1">
      <c r="A623" s="36"/>
      <c r="B623" s="36"/>
      <c r="C623" s="184"/>
      <c r="D623" s="36"/>
      <c r="E623" s="87"/>
      <c r="F623" s="112"/>
      <c r="G623" s="113"/>
      <c r="H623" s="113"/>
      <c r="I623" s="188"/>
      <c r="J623" s="188"/>
      <c r="K623" s="188"/>
      <c r="L623" s="197"/>
      <c r="M623" s="114"/>
      <c r="N623" s="224"/>
    </row>
    <row r="624" spans="1:14" ht="17.25" customHeight="1">
      <c r="A624" s="36"/>
      <c r="B624" s="36"/>
      <c r="C624" s="184"/>
      <c r="D624" s="36"/>
      <c r="E624" s="87"/>
      <c r="F624" s="112"/>
      <c r="G624" s="113"/>
      <c r="H624" s="113"/>
      <c r="I624" s="188"/>
      <c r="J624" s="188"/>
      <c r="K624" s="188"/>
      <c r="L624" s="197"/>
      <c r="M624" s="114"/>
      <c r="N624" s="224"/>
    </row>
    <row r="625" spans="1:14" ht="17.25" customHeight="1">
      <c r="A625" s="36"/>
      <c r="B625" s="36"/>
      <c r="C625" s="184"/>
      <c r="D625" s="36"/>
      <c r="E625" s="87"/>
      <c r="F625" s="112"/>
      <c r="G625" s="113"/>
      <c r="H625" s="113"/>
      <c r="I625" s="188"/>
      <c r="J625" s="188"/>
      <c r="K625" s="188"/>
      <c r="L625" s="197"/>
      <c r="M625" s="114"/>
      <c r="N625" s="224"/>
    </row>
    <row r="626" spans="1:14" ht="17.25" customHeight="1">
      <c r="A626" s="36"/>
      <c r="B626" s="36"/>
      <c r="C626" s="184"/>
      <c r="D626" s="36"/>
      <c r="E626" s="87"/>
      <c r="F626" s="112"/>
      <c r="G626" s="113"/>
      <c r="H626" s="113"/>
      <c r="I626" s="188"/>
      <c r="J626" s="188"/>
      <c r="K626" s="188"/>
      <c r="L626" s="197"/>
      <c r="M626" s="114"/>
      <c r="N626" s="224"/>
    </row>
    <row r="627" spans="1:14" ht="17.25" customHeight="1">
      <c r="A627" s="36"/>
      <c r="B627" s="36"/>
      <c r="C627" s="184"/>
      <c r="D627" s="36"/>
      <c r="E627" s="87"/>
      <c r="F627" s="112"/>
      <c r="G627" s="113"/>
      <c r="H627" s="113"/>
      <c r="I627" s="188"/>
      <c r="J627" s="188"/>
      <c r="K627" s="188"/>
      <c r="L627" s="197"/>
      <c r="M627" s="114"/>
      <c r="N627" s="224"/>
    </row>
    <row r="628" spans="1:14" ht="17.25" customHeight="1">
      <c r="A628" s="36"/>
      <c r="B628" s="36"/>
      <c r="C628" s="184"/>
      <c r="D628" s="36"/>
      <c r="E628" s="87"/>
      <c r="F628" s="112"/>
      <c r="G628" s="113"/>
      <c r="H628" s="113"/>
      <c r="I628" s="188"/>
      <c r="J628" s="188"/>
      <c r="K628" s="188"/>
      <c r="L628" s="197"/>
      <c r="M628" s="114"/>
      <c r="N628" s="224"/>
    </row>
    <row r="629" spans="1:14" ht="17.25" customHeight="1">
      <c r="A629" s="36"/>
      <c r="B629" s="36"/>
      <c r="C629" s="184"/>
      <c r="D629" s="36"/>
      <c r="E629" s="87"/>
      <c r="F629" s="112"/>
      <c r="G629" s="113"/>
      <c r="H629" s="113"/>
      <c r="I629" s="188"/>
      <c r="J629" s="188"/>
      <c r="K629" s="188"/>
      <c r="L629" s="197"/>
      <c r="M629" s="114"/>
      <c r="N629" s="224"/>
    </row>
    <row r="630" spans="1:14" ht="17.25" customHeight="1">
      <c r="A630" s="36"/>
      <c r="B630" s="36"/>
      <c r="C630" s="184"/>
      <c r="D630" s="36"/>
      <c r="E630" s="87"/>
      <c r="F630" s="112"/>
      <c r="G630" s="113"/>
      <c r="H630" s="113"/>
      <c r="I630" s="188"/>
      <c r="J630" s="188"/>
      <c r="K630" s="188"/>
      <c r="L630" s="197"/>
      <c r="M630" s="114"/>
      <c r="N630" s="224"/>
    </row>
    <row r="631" spans="1:14" ht="17.25" customHeight="1">
      <c r="A631" s="36"/>
      <c r="B631" s="36"/>
      <c r="C631" s="184"/>
      <c r="D631" s="36"/>
      <c r="E631" s="87"/>
      <c r="F631" s="112"/>
      <c r="G631" s="113"/>
      <c r="H631" s="113"/>
      <c r="I631" s="188"/>
      <c r="J631" s="188"/>
      <c r="K631" s="188"/>
      <c r="L631" s="197"/>
      <c r="M631" s="114"/>
      <c r="N631" s="224"/>
    </row>
    <row r="632" spans="1:14" ht="17.25" customHeight="1">
      <c r="A632" s="36"/>
      <c r="B632" s="36"/>
      <c r="C632" s="184"/>
      <c r="D632" s="36"/>
      <c r="E632" s="87"/>
      <c r="F632" s="112"/>
      <c r="G632" s="113"/>
      <c r="H632" s="113"/>
      <c r="I632" s="188"/>
      <c r="J632" s="188"/>
      <c r="K632" s="188"/>
      <c r="L632" s="197"/>
      <c r="M632" s="114"/>
      <c r="N632" s="224"/>
    </row>
    <row r="633" spans="1:14" ht="17.25" customHeight="1">
      <c r="A633" s="36"/>
      <c r="B633" s="36"/>
      <c r="C633" s="184"/>
      <c r="D633" s="36"/>
      <c r="E633" s="87"/>
      <c r="F633" s="112"/>
      <c r="G633" s="113"/>
      <c r="H633" s="113"/>
      <c r="I633" s="188"/>
      <c r="J633" s="188"/>
      <c r="K633" s="188"/>
      <c r="L633" s="197"/>
      <c r="M633" s="114"/>
      <c r="N633" s="224"/>
    </row>
    <row r="634" spans="1:14" ht="17.25" customHeight="1">
      <c r="A634" s="36"/>
      <c r="B634" s="36"/>
      <c r="C634" s="184"/>
      <c r="D634" s="36"/>
      <c r="E634" s="87"/>
      <c r="F634" s="112"/>
      <c r="G634" s="113"/>
      <c r="H634" s="113"/>
      <c r="I634" s="188"/>
      <c r="J634" s="188"/>
      <c r="K634" s="188"/>
      <c r="L634" s="197"/>
      <c r="M634" s="114"/>
      <c r="N634" s="224"/>
    </row>
    <row r="635" spans="1:14" ht="17.25" customHeight="1">
      <c r="A635" s="36"/>
      <c r="B635" s="36"/>
      <c r="C635" s="184"/>
      <c r="D635" s="36"/>
      <c r="E635" s="87"/>
      <c r="F635" s="112"/>
      <c r="G635" s="113"/>
      <c r="H635" s="113"/>
      <c r="I635" s="188"/>
      <c r="J635" s="188"/>
      <c r="K635" s="188"/>
      <c r="L635" s="197"/>
      <c r="M635" s="114"/>
      <c r="N635" s="224"/>
    </row>
    <row r="636" spans="1:14" ht="17.25" customHeight="1">
      <c r="A636" s="36"/>
      <c r="B636" s="36"/>
      <c r="C636" s="184"/>
      <c r="D636" s="36"/>
      <c r="E636" s="87"/>
      <c r="F636" s="112"/>
      <c r="G636" s="113"/>
      <c r="H636" s="113"/>
      <c r="I636" s="188"/>
      <c r="J636" s="188"/>
      <c r="K636" s="188"/>
      <c r="L636" s="197"/>
      <c r="M636" s="114"/>
      <c r="N636" s="224"/>
    </row>
    <row r="637" spans="1:14" ht="17.25" customHeight="1">
      <c r="A637" s="36"/>
      <c r="B637" s="36"/>
      <c r="C637" s="184"/>
      <c r="D637" s="36"/>
      <c r="E637" s="87"/>
      <c r="F637" s="112"/>
      <c r="G637" s="113"/>
      <c r="H637" s="113"/>
      <c r="I637" s="188"/>
      <c r="J637" s="188"/>
      <c r="K637" s="188"/>
      <c r="L637" s="197"/>
      <c r="M637" s="114"/>
      <c r="N637" s="224"/>
    </row>
    <row r="638" spans="1:14" ht="17.25" customHeight="1">
      <c r="A638" s="36"/>
      <c r="B638" s="36"/>
      <c r="C638" s="184"/>
      <c r="D638" s="36"/>
      <c r="E638" s="87"/>
      <c r="F638" s="112"/>
      <c r="G638" s="113"/>
      <c r="H638" s="113"/>
      <c r="I638" s="188"/>
      <c r="J638" s="188"/>
      <c r="K638" s="188"/>
      <c r="L638" s="197"/>
      <c r="M638" s="114"/>
      <c r="N638" s="224"/>
    </row>
    <row r="639" spans="1:14" ht="17.25" customHeight="1">
      <c r="A639" s="36"/>
      <c r="B639" s="36"/>
      <c r="C639" s="184"/>
      <c r="D639" s="36"/>
      <c r="E639" s="87"/>
      <c r="F639" s="112"/>
      <c r="G639" s="113"/>
      <c r="H639" s="113"/>
      <c r="I639" s="188"/>
      <c r="J639" s="188"/>
      <c r="K639" s="188"/>
      <c r="L639" s="197"/>
      <c r="M639" s="114"/>
      <c r="N639" s="224"/>
    </row>
    <row r="640" spans="1:14" ht="17.25" customHeight="1">
      <c r="A640" s="36"/>
      <c r="B640" s="36"/>
      <c r="C640" s="184"/>
      <c r="D640" s="36"/>
      <c r="E640" s="87"/>
      <c r="F640" s="112"/>
      <c r="G640" s="113"/>
      <c r="H640" s="113"/>
      <c r="I640" s="188"/>
      <c r="J640" s="188"/>
      <c r="K640" s="188"/>
      <c r="L640" s="197"/>
      <c r="M640" s="114"/>
      <c r="N640" s="224"/>
    </row>
    <row r="641" spans="1:14" ht="17.25" customHeight="1">
      <c r="A641" s="36"/>
      <c r="B641" s="36"/>
      <c r="C641" s="184"/>
      <c r="D641" s="36"/>
      <c r="E641" s="87"/>
      <c r="F641" s="112"/>
      <c r="G641" s="113"/>
      <c r="H641" s="113"/>
      <c r="I641" s="188"/>
      <c r="J641" s="188"/>
      <c r="K641" s="188"/>
      <c r="L641" s="197"/>
      <c r="M641" s="114"/>
      <c r="N641" s="224"/>
    </row>
    <row r="642" spans="1:14" ht="17.25" customHeight="1">
      <c r="A642" s="36"/>
      <c r="B642" s="36"/>
      <c r="C642" s="184"/>
      <c r="D642" s="36"/>
      <c r="E642" s="87"/>
      <c r="F642" s="112"/>
      <c r="G642" s="113"/>
      <c r="H642" s="113"/>
      <c r="I642" s="188"/>
      <c r="J642" s="188"/>
      <c r="K642" s="188"/>
      <c r="L642" s="197"/>
      <c r="M642" s="114"/>
      <c r="N642" s="224"/>
    </row>
    <row r="643" spans="1:14" ht="17.25" customHeight="1">
      <c r="A643" s="36"/>
      <c r="B643" s="36"/>
      <c r="C643" s="184"/>
      <c r="D643" s="36"/>
      <c r="E643" s="87"/>
      <c r="F643" s="112"/>
      <c r="G643" s="113"/>
      <c r="H643" s="113"/>
      <c r="I643" s="188"/>
      <c r="J643" s="188"/>
      <c r="K643" s="188"/>
      <c r="L643" s="197"/>
      <c r="M643" s="114"/>
      <c r="N643" s="224"/>
    </row>
    <row r="644" spans="1:14" ht="17.25" customHeight="1">
      <c r="A644" s="36"/>
      <c r="B644" s="36"/>
      <c r="C644" s="184"/>
      <c r="D644" s="36"/>
      <c r="E644" s="87"/>
      <c r="F644" s="112"/>
      <c r="G644" s="113"/>
      <c r="H644" s="113"/>
      <c r="I644" s="188"/>
      <c r="J644" s="188"/>
      <c r="K644" s="188"/>
      <c r="L644" s="197"/>
      <c r="M644" s="114"/>
      <c r="N644" s="224"/>
    </row>
    <row r="645" spans="1:14" ht="17.25" customHeight="1">
      <c r="A645" s="36"/>
      <c r="B645" s="36"/>
      <c r="C645" s="184"/>
      <c r="D645" s="36"/>
      <c r="E645" s="87"/>
      <c r="F645" s="112"/>
      <c r="G645" s="113"/>
      <c r="H645" s="113"/>
      <c r="I645" s="188"/>
      <c r="J645" s="188"/>
      <c r="K645" s="188"/>
      <c r="L645" s="197"/>
      <c r="M645" s="114"/>
      <c r="N645" s="224"/>
    </row>
    <row r="646" spans="1:14" ht="17.25" customHeight="1">
      <c r="A646" s="36"/>
      <c r="B646" s="36"/>
      <c r="C646" s="184"/>
      <c r="D646" s="36"/>
      <c r="E646" s="87"/>
      <c r="F646" s="112"/>
      <c r="G646" s="113"/>
      <c r="H646" s="113"/>
      <c r="I646" s="188"/>
      <c r="J646" s="188"/>
      <c r="K646" s="188"/>
      <c r="L646" s="197"/>
      <c r="M646" s="114"/>
      <c r="N646" s="224"/>
    </row>
    <row r="647" spans="1:14" ht="17.25" customHeight="1">
      <c r="A647" s="36"/>
      <c r="B647" s="36"/>
      <c r="C647" s="184"/>
      <c r="D647" s="36"/>
      <c r="E647" s="87"/>
      <c r="F647" s="112"/>
      <c r="G647" s="113"/>
      <c r="H647" s="113"/>
      <c r="I647" s="188"/>
      <c r="J647" s="188"/>
      <c r="K647" s="188"/>
      <c r="L647" s="197"/>
      <c r="M647" s="114"/>
      <c r="N647" s="224"/>
    </row>
    <row r="648" spans="1:14" ht="17.25" customHeight="1">
      <c r="A648" s="36"/>
      <c r="B648" s="36"/>
      <c r="C648" s="184"/>
      <c r="D648" s="36"/>
      <c r="E648" s="87"/>
      <c r="F648" s="112"/>
      <c r="G648" s="113"/>
      <c r="H648" s="113"/>
      <c r="I648" s="188"/>
      <c r="J648" s="188"/>
      <c r="K648" s="188"/>
      <c r="L648" s="197"/>
      <c r="M648" s="114"/>
      <c r="N648" s="224"/>
    </row>
    <row r="649" spans="1:14" ht="17.25" customHeight="1">
      <c r="A649" s="36"/>
      <c r="B649" s="36"/>
      <c r="C649" s="184"/>
      <c r="D649" s="36"/>
      <c r="E649" s="87"/>
      <c r="F649" s="112"/>
      <c r="G649" s="113"/>
      <c r="H649" s="113"/>
      <c r="I649" s="188"/>
      <c r="J649" s="188"/>
      <c r="K649" s="188"/>
      <c r="L649" s="197"/>
      <c r="M649" s="114"/>
      <c r="N649" s="224"/>
    </row>
    <row r="650" spans="1:14" ht="17.25" customHeight="1">
      <c r="A650" s="36"/>
      <c r="B650" s="36"/>
      <c r="C650" s="184"/>
      <c r="D650" s="36"/>
      <c r="E650" s="87"/>
      <c r="F650" s="112"/>
      <c r="G650" s="113"/>
      <c r="H650" s="113"/>
      <c r="I650" s="188"/>
      <c r="J650" s="188"/>
      <c r="K650" s="188"/>
      <c r="L650" s="197"/>
      <c r="M650" s="114"/>
      <c r="N650" s="224"/>
    </row>
    <row r="651" spans="1:14" ht="17.25" customHeight="1">
      <c r="A651" s="36"/>
      <c r="B651" s="36"/>
      <c r="C651" s="184"/>
      <c r="D651" s="36"/>
      <c r="E651" s="87"/>
      <c r="F651" s="112"/>
      <c r="G651" s="113"/>
      <c r="H651" s="113"/>
      <c r="I651" s="188"/>
      <c r="J651" s="188"/>
      <c r="K651" s="188"/>
      <c r="L651" s="197"/>
      <c r="M651" s="114"/>
      <c r="N651" s="224"/>
    </row>
    <row r="652" spans="1:14" ht="17.25" customHeight="1">
      <c r="A652" s="36"/>
      <c r="B652" s="36"/>
      <c r="C652" s="184"/>
      <c r="D652" s="36"/>
      <c r="E652" s="87"/>
      <c r="F652" s="112"/>
      <c r="G652" s="113"/>
      <c r="H652" s="113"/>
      <c r="I652" s="188"/>
      <c r="J652" s="188"/>
      <c r="K652" s="188"/>
      <c r="L652" s="197"/>
      <c r="M652" s="114"/>
      <c r="N652" s="224"/>
    </row>
    <row r="653" spans="1:14" ht="17.25" customHeight="1">
      <c r="A653" s="36"/>
      <c r="B653" s="36"/>
      <c r="C653" s="184"/>
      <c r="D653" s="36"/>
      <c r="E653" s="87"/>
      <c r="F653" s="112"/>
      <c r="G653" s="113"/>
      <c r="H653" s="113"/>
      <c r="I653" s="188"/>
      <c r="J653" s="188"/>
      <c r="K653" s="188"/>
      <c r="L653" s="197"/>
      <c r="M653" s="114"/>
      <c r="N653" s="224"/>
    </row>
    <row r="654" spans="1:14" ht="17.25" customHeight="1">
      <c r="A654" s="36"/>
      <c r="B654" s="36"/>
      <c r="C654" s="184"/>
      <c r="D654" s="36"/>
      <c r="E654" s="87"/>
      <c r="F654" s="112"/>
      <c r="G654" s="113"/>
      <c r="H654" s="113"/>
      <c r="I654" s="188"/>
      <c r="J654" s="188"/>
      <c r="K654" s="188"/>
      <c r="L654" s="197"/>
      <c r="M654" s="114"/>
      <c r="N654" s="224"/>
    </row>
    <row r="655" spans="1:14" ht="17.25" customHeight="1">
      <c r="A655" s="36"/>
      <c r="B655" s="36"/>
      <c r="C655" s="184"/>
      <c r="D655" s="36"/>
      <c r="E655" s="87"/>
      <c r="F655" s="112"/>
      <c r="G655" s="113"/>
      <c r="H655" s="113"/>
      <c r="I655" s="188"/>
      <c r="J655" s="188"/>
      <c r="K655" s="188"/>
      <c r="L655" s="197"/>
      <c r="M655" s="114"/>
      <c r="N655" s="224"/>
    </row>
    <row r="656" spans="1:14" ht="17.25" customHeight="1">
      <c r="A656" s="36"/>
      <c r="B656" s="36"/>
      <c r="C656" s="184"/>
      <c r="D656" s="36"/>
      <c r="E656" s="87"/>
      <c r="F656" s="112"/>
      <c r="G656" s="113"/>
      <c r="H656" s="113"/>
      <c r="I656" s="188"/>
      <c r="J656" s="188"/>
      <c r="K656" s="188"/>
      <c r="L656" s="197"/>
      <c r="M656" s="114"/>
      <c r="N656" s="224"/>
    </row>
    <row r="657" spans="1:14" ht="17.25" customHeight="1">
      <c r="A657" s="36"/>
      <c r="B657" s="36"/>
      <c r="C657" s="184"/>
      <c r="D657" s="36"/>
      <c r="E657" s="87"/>
      <c r="F657" s="112"/>
      <c r="G657" s="113"/>
      <c r="H657" s="113"/>
      <c r="I657" s="188"/>
      <c r="J657" s="188"/>
      <c r="K657" s="188"/>
      <c r="L657" s="197"/>
      <c r="M657" s="114"/>
      <c r="N657" s="224"/>
    </row>
    <row r="658" spans="1:14" ht="17.25" customHeight="1">
      <c r="A658" s="36"/>
      <c r="B658" s="36"/>
      <c r="C658" s="184"/>
      <c r="D658" s="36"/>
      <c r="E658" s="87"/>
      <c r="F658" s="112"/>
      <c r="G658" s="113"/>
      <c r="H658" s="113"/>
      <c r="I658" s="188"/>
      <c r="J658" s="188"/>
      <c r="K658" s="188"/>
      <c r="L658" s="197"/>
      <c r="M658" s="114"/>
      <c r="N658" s="224"/>
    </row>
    <row r="659" spans="1:14" ht="17.25" customHeight="1">
      <c r="A659" s="36"/>
      <c r="B659" s="36"/>
      <c r="C659" s="184"/>
      <c r="D659" s="36"/>
      <c r="E659" s="87"/>
      <c r="F659" s="112"/>
      <c r="G659" s="113"/>
      <c r="H659" s="113"/>
      <c r="I659" s="188"/>
      <c r="J659" s="188"/>
      <c r="K659" s="188"/>
      <c r="L659" s="197"/>
      <c r="M659" s="114"/>
      <c r="N659" s="224"/>
    </row>
    <row r="660" spans="1:14" ht="17.25" customHeight="1">
      <c r="A660" s="36"/>
      <c r="B660" s="36"/>
      <c r="C660" s="184"/>
      <c r="D660" s="36"/>
      <c r="E660" s="87"/>
      <c r="F660" s="112"/>
      <c r="G660" s="113"/>
      <c r="H660" s="113"/>
      <c r="I660" s="188"/>
      <c r="J660" s="188"/>
      <c r="K660" s="188"/>
      <c r="L660" s="197"/>
      <c r="M660" s="114"/>
      <c r="N660" s="224"/>
    </row>
    <row r="661" spans="1:14" ht="17.25" customHeight="1">
      <c r="A661" s="36"/>
      <c r="B661" s="36"/>
      <c r="C661" s="184"/>
      <c r="D661" s="36"/>
      <c r="E661" s="87"/>
      <c r="F661" s="112"/>
      <c r="G661" s="113"/>
      <c r="H661" s="113"/>
      <c r="I661" s="188"/>
      <c r="J661" s="188"/>
      <c r="K661" s="188"/>
      <c r="L661" s="197"/>
      <c r="M661" s="114"/>
      <c r="N661" s="224"/>
    </row>
    <row r="662" spans="1:14" ht="17.25" customHeight="1">
      <c r="A662" s="36"/>
      <c r="B662" s="36"/>
      <c r="C662" s="184"/>
      <c r="D662" s="36"/>
      <c r="E662" s="87"/>
      <c r="F662" s="112"/>
      <c r="G662" s="113"/>
      <c r="H662" s="113"/>
      <c r="I662" s="188"/>
      <c r="J662" s="188"/>
      <c r="K662" s="188"/>
      <c r="L662" s="197"/>
      <c r="M662" s="114"/>
      <c r="N662" s="224"/>
    </row>
    <row r="663" spans="1:14" ht="17.25" customHeight="1">
      <c r="A663" s="36"/>
      <c r="B663" s="36"/>
      <c r="C663" s="184"/>
      <c r="D663" s="36"/>
      <c r="E663" s="87"/>
      <c r="F663" s="112"/>
      <c r="G663" s="113"/>
      <c r="H663" s="113"/>
      <c r="I663" s="188"/>
      <c r="J663" s="188"/>
      <c r="K663" s="188"/>
      <c r="L663" s="197"/>
      <c r="M663" s="114"/>
      <c r="N663" s="224"/>
    </row>
    <row r="664" spans="1:14" ht="17.25" customHeight="1">
      <c r="A664" s="36"/>
      <c r="B664" s="36"/>
      <c r="C664" s="184"/>
      <c r="D664" s="36"/>
      <c r="E664" s="87"/>
      <c r="F664" s="112"/>
      <c r="G664" s="113"/>
      <c r="H664" s="113"/>
      <c r="I664" s="188"/>
      <c r="J664" s="188"/>
      <c r="K664" s="188"/>
      <c r="L664" s="197"/>
      <c r="M664" s="114"/>
      <c r="N664" s="224"/>
    </row>
    <row r="665" spans="1:14" ht="17.25" customHeight="1">
      <c r="A665" s="36"/>
      <c r="B665" s="36"/>
      <c r="C665" s="184"/>
      <c r="D665" s="36"/>
      <c r="E665" s="87"/>
      <c r="F665" s="112"/>
      <c r="G665" s="113"/>
      <c r="H665" s="113"/>
      <c r="I665" s="188"/>
      <c r="J665" s="188"/>
      <c r="K665" s="188"/>
      <c r="L665" s="197"/>
      <c r="M665" s="114"/>
      <c r="N665" s="224"/>
    </row>
    <row r="666" spans="1:14" ht="17.25" customHeight="1">
      <c r="A666" s="36"/>
      <c r="B666" s="36"/>
      <c r="C666" s="184"/>
      <c r="D666" s="36"/>
      <c r="E666" s="87"/>
      <c r="F666" s="112"/>
      <c r="G666" s="113"/>
      <c r="H666" s="113"/>
      <c r="I666" s="188"/>
      <c r="J666" s="188"/>
      <c r="K666" s="188"/>
      <c r="L666" s="197"/>
      <c r="M666" s="114"/>
      <c r="N666" s="224"/>
    </row>
    <row r="667" spans="1:14" ht="17.25" customHeight="1">
      <c r="A667" s="36"/>
      <c r="B667" s="36"/>
      <c r="C667" s="184"/>
      <c r="D667" s="36"/>
      <c r="E667" s="87"/>
      <c r="F667" s="112"/>
      <c r="G667" s="113"/>
      <c r="H667" s="113"/>
      <c r="I667" s="188"/>
      <c r="J667" s="188"/>
      <c r="K667" s="188"/>
      <c r="L667" s="197"/>
      <c r="M667" s="114"/>
      <c r="N667" s="224"/>
    </row>
    <row r="668" spans="1:14" ht="17.25" customHeight="1">
      <c r="A668" s="36"/>
      <c r="B668" s="36"/>
      <c r="C668" s="184"/>
      <c r="D668" s="36"/>
      <c r="E668" s="87"/>
      <c r="F668" s="112"/>
      <c r="G668" s="113"/>
      <c r="H668" s="113"/>
      <c r="I668" s="188"/>
      <c r="J668" s="188"/>
      <c r="K668" s="188"/>
      <c r="L668" s="197"/>
      <c r="M668" s="114"/>
      <c r="N668" s="224"/>
    </row>
  </sheetData>
  <sheetProtection/>
  <autoFilter ref="A1:Q218"/>
  <mergeCells count="89">
    <mergeCell ref="I73:I74"/>
    <mergeCell ref="C122:C126"/>
    <mergeCell ref="C106:C107"/>
    <mergeCell ref="C96:C97"/>
    <mergeCell ref="C84:C85"/>
    <mergeCell ref="C81:C83"/>
    <mergeCell ref="C114:C120"/>
    <mergeCell ref="C99:C102"/>
    <mergeCell ref="C177:C208"/>
    <mergeCell ref="C143:C158"/>
    <mergeCell ref="I71:I72"/>
    <mergeCell ref="C161:C169"/>
    <mergeCell ref="C103:C105"/>
    <mergeCell ref="C78:C79"/>
    <mergeCell ref="I143:I158"/>
    <mergeCell ref="I172:I174"/>
    <mergeCell ref="C136:C140"/>
    <mergeCell ref="I177:I208"/>
    <mergeCell ref="L41:L43"/>
    <mergeCell ref="J68:J70"/>
    <mergeCell ref="I46:I48"/>
    <mergeCell ref="I53:I56"/>
    <mergeCell ref="I50:I51"/>
    <mergeCell ref="C370:C372"/>
    <mergeCell ref="C172:C174"/>
    <mergeCell ref="C225:C226"/>
    <mergeCell ref="C340:C345"/>
    <mergeCell ref="C352:C354"/>
    <mergeCell ref="C357:C359"/>
    <mergeCell ref="C257:C325"/>
    <mergeCell ref="C229:C254"/>
    <mergeCell ref="C328:C337"/>
    <mergeCell ref="C211:C222"/>
    <mergeCell ref="L5:L6"/>
    <mergeCell ref="J12:J18"/>
    <mergeCell ref="I8:I9"/>
    <mergeCell ref="L12:L18"/>
    <mergeCell ref="C5:C6"/>
    <mergeCell ref="C12:C18"/>
    <mergeCell ref="C8:C9"/>
    <mergeCell ref="C41:C43"/>
    <mergeCell ref="C38:C39"/>
    <mergeCell ref="C19:C23"/>
    <mergeCell ref="C27:C30"/>
    <mergeCell ref="C32:C36"/>
    <mergeCell ref="C68:C70"/>
    <mergeCell ref="C73:C74"/>
    <mergeCell ref="C71:C72"/>
    <mergeCell ref="C128:C134"/>
    <mergeCell ref="C362:C367"/>
    <mergeCell ref="I362:I367"/>
    <mergeCell ref="G357:G359"/>
    <mergeCell ref="I257:I325"/>
    <mergeCell ref="I19:I23"/>
    <mergeCell ref="C24:C26"/>
    <mergeCell ref="C61:C66"/>
    <mergeCell ref="C50:C51"/>
    <mergeCell ref="C46:C48"/>
    <mergeCell ref="I24:I26"/>
    <mergeCell ref="I32:I36"/>
    <mergeCell ref="I61:I66"/>
    <mergeCell ref="L362:L367"/>
    <mergeCell ref="J225:J226"/>
    <mergeCell ref="I211:I222"/>
    <mergeCell ref="L352:L354"/>
    <mergeCell ref="L328:L337"/>
    <mergeCell ref="L211:L222"/>
    <mergeCell ref="L257:L325"/>
    <mergeCell ref="L340:L346"/>
    <mergeCell ref="L177:L208"/>
    <mergeCell ref="J161:J169"/>
    <mergeCell ref="L27:L30"/>
    <mergeCell ref="I41:I43"/>
    <mergeCell ref="J84:J85"/>
    <mergeCell ref="J27:J30"/>
    <mergeCell ref="J78:J79"/>
    <mergeCell ref="L32:L36"/>
    <mergeCell ref="I38:I39"/>
    <mergeCell ref="L114:L120"/>
    <mergeCell ref="J96:J97"/>
    <mergeCell ref="L229:L254"/>
    <mergeCell ref="J99:J102"/>
    <mergeCell ref="L81:L83"/>
    <mergeCell ref="L136:L139"/>
    <mergeCell ref="L143:L158"/>
    <mergeCell ref="L122:L124"/>
    <mergeCell ref="L225:L226"/>
    <mergeCell ref="J229:J254"/>
    <mergeCell ref="L161:L169"/>
  </mergeCells>
  <printOptions gridLines="1" horizontalCentered="1"/>
  <pageMargins left="0.35433070866141736" right="0.4724409448818898" top="0.35433070866141736" bottom="0.3937007874015748" header="0.5118110236220472" footer="0.2755905511811024"/>
  <pageSetup fitToHeight="0" fitToWidth="1" horizontalDpi="600" verticalDpi="600" orientation="landscape" paperSize="9" scale="40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Petříčková Iva</dc:creator>
  <cp:keywords/>
  <dc:description/>
  <cp:lastModifiedBy>mkonrad</cp:lastModifiedBy>
  <cp:lastPrinted>2012-06-08T12:26:56Z</cp:lastPrinted>
  <dcterms:created xsi:type="dcterms:W3CDTF">2011-04-13T13:54:25Z</dcterms:created>
  <dcterms:modified xsi:type="dcterms:W3CDTF">2012-07-09T13:09:33Z</dcterms:modified>
  <cp:category/>
  <cp:version/>
  <cp:contentType/>
  <cp:contentStatus/>
</cp:coreProperties>
</file>